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James Laird\Dropbox\MY DESKTOP\TROJANS\SQUASH\AGM 2023\"/>
    </mc:Choice>
  </mc:AlternateContent>
  <xr:revisionPtr revIDLastSave="0" documentId="13_ncr:1_{D100E370-B424-415A-B74E-B3E974D9F8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Y22_23 Accounts" sheetId="1" r:id="rId1"/>
    <sheet name="YOY Comparison" sheetId="2" r:id="rId2"/>
  </sheets>
  <calcPr calcId="191029"/>
</workbook>
</file>

<file path=xl/calcChain.xml><?xml version="1.0" encoding="utf-8"?>
<calcChain xmlns="http://schemas.openxmlformats.org/spreadsheetml/2006/main">
  <c r="C14" i="2" l="1"/>
  <c r="C29" i="2" s="1"/>
  <c r="C56" i="2" s="1"/>
  <c r="G56" i="2" s="1"/>
  <c r="C33" i="1"/>
  <c r="C20" i="1"/>
  <c r="G63" i="2"/>
  <c r="G62" i="2"/>
  <c r="S61" i="2"/>
  <c r="S65" i="2" s="1"/>
  <c r="P61" i="2"/>
  <c r="P65" i="2" s="1"/>
  <c r="O61" i="2"/>
  <c r="O65" i="2" s="1"/>
  <c r="N61" i="2"/>
  <c r="N65" i="2" s="1"/>
  <c r="C61" i="2"/>
  <c r="C65" i="2" s="1"/>
  <c r="G65" i="2" s="1"/>
  <c r="G60" i="2"/>
  <c r="G59" i="2"/>
  <c r="G58" i="2"/>
  <c r="P56" i="2"/>
  <c r="S52" i="2"/>
  <c r="C52" i="2"/>
  <c r="G52" i="2" s="1"/>
  <c r="G51" i="2"/>
  <c r="G50" i="2"/>
  <c r="O49" i="2"/>
  <c r="N49" i="2"/>
  <c r="G49" i="2"/>
  <c r="S48" i="2"/>
  <c r="R48" i="2"/>
  <c r="Q48" i="2"/>
  <c r="P48" i="2"/>
  <c r="O48" i="2"/>
  <c r="N48" i="2"/>
  <c r="G48" i="2"/>
  <c r="S47" i="2"/>
  <c r="R47" i="2"/>
  <c r="Q47" i="2"/>
  <c r="P47" i="2"/>
  <c r="O47" i="2"/>
  <c r="N47" i="2"/>
  <c r="G47" i="2"/>
  <c r="O46" i="2"/>
  <c r="N46" i="2"/>
  <c r="N52" i="2" s="1"/>
  <c r="G46" i="2"/>
  <c r="O45" i="2"/>
  <c r="G45" i="2"/>
  <c r="O44" i="2"/>
  <c r="O52" i="2" s="1"/>
  <c r="G44" i="2"/>
  <c r="G43" i="2"/>
  <c r="G42" i="2"/>
  <c r="G41" i="2"/>
  <c r="G40" i="2"/>
  <c r="G39" i="2"/>
  <c r="G38" i="2"/>
  <c r="G37" i="2"/>
  <c r="G36" i="2"/>
  <c r="G35" i="2"/>
  <c r="G34" i="2"/>
  <c r="S33" i="2"/>
  <c r="G33" i="2"/>
  <c r="G32" i="2"/>
  <c r="O29" i="2"/>
  <c r="N29" i="2"/>
  <c r="N56" i="2" s="1"/>
  <c r="G28" i="2"/>
  <c r="G27" i="2"/>
  <c r="G26" i="2"/>
  <c r="G25" i="2"/>
  <c r="G24" i="2"/>
  <c r="G23" i="2"/>
  <c r="G22" i="2"/>
  <c r="G21" i="2"/>
  <c r="G20" i="2"/>
  <c r="G19" i="2"/>
  <c r="G18" i="2"/>
  <c r="G17" i="2"/>
  <c r="S16" i="2"/>
  <c r="G16" i="2"/>
  <c r="G15" i="2"/>
  <c r="G13" i="2"/>
  <c r="G12" i="2"/>
  <c r="G11" i="2"/>
  <c r="G10" i="2"/>
  <c r="S9" i="2"/>
  <c r="G9" i="2"/>
  <c r="G8" i="2"/>
  <c r="S7" i="2"/>
  <c r="S29" i="2" s="1"/>
  <c r="S56" i="2" s="1"/>
  <c r="G7" i="2"/>
  <c r="H35" i="1"/>
  <c r="H31" i="1"/>
  <c r="H22" i="1"/>
  <c r="H44" i="1" s="1"/>
  <c r="E14" i="1"/>
  <c r="I12" i="1"/>
  <c r="G14" i="2" l="1"/>
  <c r="C44" i="1"/>
  <c r="E47" i="1" s="1"/>
  <c r="O56" i="2"/>
  <c r="G61" i="2"/>
  <c r="G29" i="2"/>
</calcChain>
</file>

<file path=xl/sharedStrings.xml><?xml version="1.0" encoding="utf-8"?>
<sst xmlns="http://schemas.openxmlformats.org/spreadsheetml/2006/main" count="126" uniqueCount="99">
  <si>
    <t>Table 1</t>
  </si>
  <si>
    <t xml:space="preserve">TROJANS CLUB - SQUASH SECTION </t>
  </si>
  <si>
    <t>2022/23 Year End Report - 31 August 2023</t>
  </si>
  <si>
    <t>Opening Balance</t>
  </si>
  <si>
    <t>Balance @ 31 August 2023</t>
  </si>
  <si>
    <t>Less cash accounted for in 2021/22 accounts</t>
  </si>
  <si>
    <t>Adjust Debtors</t>
  </si>
  <si>
    <t>Adjust Creditors</t>
  </si>
  <si>
    <t>Prepayments for FY 2023/24</t>
  </si>
  <si>
    <t>Accrued Income for FY 2023/24</t>
  </si>
  <si>
    <t>Change in the 2022/23 Year</t>
  </si>
  <si>
    <t>Income</t>
  </si>
  <si>
    <t>Expenditure</t>
  </si>
  <si>
    <t>Club Section Membership</t>
  </si>
  <si>
    <t>Club Membership Paid to Club</t>
  </si>
  <si>
    <t>Match Fees / Club Night</t>
  </si>
  <si>
    <t>Club Teas / Catering Paid to Club</t>
  </si>
  <si>
    <t>League / Umpire / Playing Costs inc. Travel</t>
  </si>
  <si>
    <t>Coach Income</t>
  </si>
  <si>
    <t>Coaching Costs / Courses</t>
  </si>
  <si>
    <t>Sponsorship Income</t>
  </si>
  <si>
    <r>
      <rPr>
        <b/>
        <sz val="11"/>
        <color indexed="8"/>
        <rFont val="Calibri"/>
      </rPr>
      <t xml:space="preserve">Other Club Expenses Paid to Club </t>
    </r>
    <r>
      <rPr>
        <sz val="11"/>
        <color indexed="8"/>
        <rFont val="Calibri"/>
      </rPr>
      <t>(Elec, Heating)</t>
    </r>
  </si>
  <si>
    <t>Ground Costs / Maintenance</t>
  </si>
  <si>
    <t>Equipment / Kit</t>
  </si>
  <si>
    <t>3rd Party Events / Tournaments / Pitch Hire</t>
  </si>
  <si>
    <t>Pitch Hire</t>
  </si>
  <si>
    <t>Tournament Fees</t>
  </si>
  <si>
    <t>Fundraising Events / Socials (Carole Leaving)</t>
  </si>
  <si>
    <t>Events / Socials (Carole Leaving)</t>
  </si>
  <si>
    <t>Bar Income - Club</t>
  </si>
  <si>
    <t>Loans Repaid</t>
  </si>
  <si>
    <r>
      <rPr>
        <b/>
        <sz val="11"/>
        <color indexed="8"/>
        <rFont val="Calibri"/>
      </rPr>
      <t xml:space="preserve">Other Income </t>
    </r>
    <r>
      <rPr>
        <sz val="11"/>
        <color indexed="8"/>
        <rFont val="Calibri"/>
      </rPr>
      <t>(Meter Income, ESRA Fees, Ball/Grip Sales)</t>
    </r>
  </si>
  <si>
    <r>
      <rPr>
        <b/>
        <sz val="11"/>
        <color indexed="8"/>
        <rFont val="Calibri"/>
      </rPr>
      <t xml:space="preserve">Other Costs </t>
    </r>
    <r>
      <rPr>
        <sz val="11"/>
        <color indexed="8"/>
        <rFont val="Calibri"/>
      </rPr>
      <t>(ESRA Fees, Website License/Fees, Data, Ball/Grip Purch.)</t>
    </r>
  </si>
  <si>
    <t>TOTAL INCOME</t>
  </si>
  <si>
    <t>TOTAL EXPENDITURE</t>
  </si>
  <si>
    <t>Surplus of Income over Expenditure</t>
  </si>
  <si>
    <t xml:space="preserve">2022/23 vs. 2021/22  Income &amp; Expenditure Analysis </t>
  </si>
  <si>
    <t>2022/23</t>
  </si>
  <si>
    <t>2021/22</t>
  </si>
  <si>
    <t>Variance</t>
  </si>
  <si>
    <t>2020/21</t>
  </si>
  <si>
    <t>2019/20</t>
  </si>
  <si>
    <t>2019 (3 Mths)</t>
  </si>
  <si>
    <t>2018/19</t>
  </si>
  <si>
    <t>2017/18</t>
  </si>
  <si>
    <t>2016/17</t>
  </si>
  <si>
    <t>2015/16</t>
  </si>
  <si>
    <t>2014/15</t>
  </si>
  <si>
    <t>2013/14</t>
  </si>
  <si>
    <t>2012/13</t>
  </si>
  <si>
    <t>2011/12</t>
  </si>
  <si>
    <t>2010/11</t>
  </si>
  <si>
    <t>1st Team Sponsorship</t>
  </si>
  <si>
    <t>Sponsorship</t>
  </si>
  <si>
    <t>Teams - Match Fees</t>
  </si>
  <si>
    <t>UK Squash Levy - Balance</t>
  </si>
  <si>
    <t>Ball &amp; Grips</t>
  </si>
  <si>
    <t>Squash Club Nights (Monday)</t>
  </si>
  <si>
    <t>Squash Club Nights (Sunday)</t>
  </si>
  <si>
    <t>Squash Club Nights (All Nights)</t>
  </si>
  <si>
    <t>Racketball Club Nights</t>
  </si>
  <si>
    <t>Tournaments</t>
  </si>
  <si>
    <t>Social Events</t>
  </si>
  <si>
    <t>Juniors</t>
  </si>
  <si>
    <t>Coaching Income</t>
  </si>
  <si>
    <t>Maintenance (Balance to 2019 - 3 Mths)</t>
  </si>
  <si>
    <t>Club Maintenance Levy</t>
  </si>
  <si>
    <t>Team T-Shirt Sales</t>
  </si>
  <si>
    <t>Court Rental Income</t>
  </si>
  <si>
    <t>England Squash Grant</t>
  </si>
  <si>
    <t>Fines</t>
  </si>
  <si>
    <t>Subs-Loans/Other Club Matters - Balance</t>
  </si>
  <si>
    <t>Catering - Refund</t>
  </si>
  <si>
    <t>Light Meter Receipts</t>
  </si>
  <si>
    <t>TOTAL</t>
  </si>
  <si>
    <t>1st Team</t>
  </si>
  <si>
    <t>Other Teams</t>
  </si>
  <si>
    <t>HRSA Fees</t>
  </si>
  <si>
    <t>Coaching Courses</t>
  </si>
  <si>
    <t>Coaching Fees</t>
  </si>
  <si>
    <t>Maint. Cost (Note:  Maint. Bal. 2019 (3Mths)</t>
  </si>
  <si>
    <t>Funeral Donations</t>
  </si>
  <si>
    <t>Tech. Costs - Web, Booking, Data</t>
  </si>
  <si>
    <t>Card for Fixture Cards</t>
  </si>
  <si>
    <t>Subscriptions/Other Club Matters - Balance</t>
  </si>
  <si>
    <t>Team T-Shirts Costs</t>
  </si>
  <si>
    <t>PSA Tickets for Members</t>
  </si>
  <si>
    <t>Other Miscellaneous Costs</t>
  </si>
  <si>
    <t>Court Electricity &amp; Heating</t>
  </si>
  <si>
    <t>Staff Salary/Holiday Costs/T-Shirts</t>
  </si>
  <si>
    <t>Maintenance Fund</t>
  </si>
  <si>
    <t>N/A</t>
  </si>
  <si>
    <t>n/a</t>
  </si>
  <si>
    <t>Surplus/Deficit</t>
  </si>
  <si>
    <t>Debtors</t>
  </si>
  <si>
    <t>Cash in Bank</t>
  </si>
  <si>
    <t>Less Creditors</t>
  </si>
  <si>
    <t>Less Accrued Income for FY 2023/24</t>
  </si>
  <si>
    <t>Net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</si>
</sst>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£-809]#,##0"/>
    <numFmt numFmtId="165" formatCode="&quot; &quot;[$£-809]* #,##0&quot; &quot;;&quot;-&quot;[$£-809]* #,##0&quot; &quot;;&quot; &quot;[$£-809]* &quot;-&quot;??"/>
    <numFmt numFmtId="166" formatCode="[$£-809]0"/>
    <numFmt numFmtId="167" formatCode="[$£-809]#,##0;[$£-809]#,##0"/>
  </numFmts>
  <fonts count="51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b/>
      <u/>
      <sz val="24"/>
      <color indexed="8"/>
      <name val="Calibri"/>
    </font>
    <font>
      <b/>
      <sz val="20"/>
      <color indexed="8"/>
      <name val="Calibri"/>
    </font>
    <font>
      <b/>
      <sz val="11"/>
      <color indexed="8"/>
      <name val="Calibri"/>
    </font>
    <font>
      <sz val="11"/>
      <color indexed="12"/>
      <name val="Calibri"/>
    </font>
    <font>
      <sz val="11"/>
      <color indexed="13"/>
      <name val="Calibri"/>
    </font>
    <font>
      <sz val="11"/>
      <color indexed="14"/>
      <name val="Calibri"/>
    </font>
    <font>
      <sz val="11"/>
      <color indexed="15"/>
      <name val="Calibri"/>
    </font>
    <font>
      <sz val="11"/>
      <color indexed="16"/>
      <name val="Calibri"/>
    </font>
    <font>
      <sz val="11"/>
      <color indexed="17"/>
      <name val="Calibri"/>
    </font>
    <font>
      <b/>
      <u/>
      <sz val="11"/>
      <color indexed="12"/>
      <name val="Calibri"/>
    </font>
    <font>
      <b/>
      <u/>
      <sz val="11"/>
      <color indexed="17"/>
      <name val="Calibri"/>
    </font>
    <font>
      <b/>
      <sz val="14"/>
      <color indexed="8"/>
      <name val="Calibri"/>
    </font>
    <font>
      <b/>
      <sz val="14"/>
      <color indexed="16"/>
      <name val="Calibri"/>
    </font>
    <font>
      <b/>
      <u/>
      <sz val="14"/>
      <color indexed="8"/>
      <name val="Calibri"/>
    </font>
    <font>
      <b/>
      <sz val="11"/>
      <color indexed="16"/>
      <name val="Calibri"/>
    </font>
    <font>
      <u/>
      <sz val="11"/>
      <color indexed="12"/>
      <name val="Calibri"/>
    </font>
    <font>
      <b/>
      <sz val="11"/>
      <color indexed="12"/>
      <name val="Calibri"/>
    </font>
    <font>
      <sz val="11"/>
      <color indexed="8"/>
      <name val="Calibri"/>
    </font>
    <font>
      <b/>
      <sz val="11"/>
      <color indexed="15"/>
      <name val="Calibri"/>
    </font>
    <font>
      <u/>
      <sz val="11"/>
      <color indexed="8"/>
      <name val="Calibri"/>
    </font>
    <font>
      <u/>
      <sz val="11"/>
      <color indexed="15"/>
      <name val="Calibri"/>
    </font>
    <font>
      <b/>
      <sz val="11"/>
      <color indexed="17"/>
      <name val="Calibri"/>
    </font>
    <font>
      <b/>
      <sz val="14"/>
      <color indexed="13"/>
      <name val="Calibri"/>
    </font>
    <font>
      <sz val="11"/>
      <color indexed="19"/>
      <name val="Calibri"/>
    </font>
    <font>
      <b/>
      <sz val="14"/>
      <color indexed="15"/>
      <name val="Calibri"/>
    </font>
    <font>
      <sz val="11"/>
      <color indexed="20"/>
      <name val="Calibri"/>
    </font>
    <font>
      <b/>
      <sz val="14"/>
      <color indexed="12"/>
      <name val="Calibri"/>
    </font>
    <font>
      <u/>
      <sz val="11"/>
      <color indexed="13"/>
      <name val="Calibri"/>
    </font>
    <font>
      <u/>
      <sz val="11"/>
      <color indexed="16"/>
      <name val="Calibri"/>
    </font>
    <font>
      <u/>
      <sz val="11"/>
      <color indexed="14"/>
      <name val="Calibri"/>
    </font>
    <font>
      <u/>
      <sz val="11"/>
      <color indexed="17"/>
      <name val="Calibri"/>
    </font>
    <font>
      <b/>
      <sz val="14"/>
      <color indexed="14"/>
      <name val="Calibri"/>
    </font>
    <font>
      <b/>
      <sz val="14"/>
      <color indexed="17"/>
      <name val="Calibri"/>
    </font>
    <font>
      <sz val="11"/>
      <color indexed="24"/>
      <name val="Calibri"/>
    </font>
    <font>
      <u/>
      <sz val="11"/>
      <color indexed="24"/>
      <name val="Calibri"/>
    </font>
    <font>
      <b/>
      <sz val="14"/>
      <color indexed="24"/>
      <name val="Calibri"/>
    </font>
    <font>
      <b/>
      <sz val="11"/>
      <color indexed="24"/>
      <name val="Calibri"/>
    </font>
    <font>
      <b/>
      <u/>
      <sz val="14"/>
      <color indexed="12"/>
      <name val="Calibri"/>
    </font>
    <font>
      <sz val="14"/>
      <color indexed="15"/>
      <name val="Calibri"/>
    </font>
    <font>
      <sz val="14"/>
      <color indexed="17"/>
      <name val="Calibri"/>
    </font>
    <font>
      <sz val="14"/>
      <color indexed="13"/>
      <name val="Calibri"/>
    </font>
    <font>
      <b/>
      <sz val="11"/>
      <color indexed="13"/>
      <name val="Calibri"/>
    </font>
    <font>
      <b/>
      <sz val="11"/>
      <color indexed="14"/>
      <name val="Calibri"/>
    </font>
    <font>
      <b/>
      <u/>
      <sz val="11"/>
      <color indexed="13"/>
      <name val="Calibri"/>
    </font>
    <font>
      <b/>
      <u/>
      <sz val="11"/>
      <color indexed="14"/>
      <name val="Calibri"/>
    </font>
    <font>
      <b/>
      <u/>
      <sz val="11"/>
      <color indexed="15"/>
      <name val="Calibri"/>
    </font>
    <font>
      <b/>
      <u/>
      <sz val="11"/>
      <color indexed="16"/>
      <name val="Calibri"/>
    </font>
    <font>
      <b/>
      <u/>
      <sz val="11"/>
      <color indexed="24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</fills>
  <borders count="3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8"/>
      </bottom>
      <diagonal/>
    </border>
    <border>
      <left style="thin">
        <color indexed="11"/>
      </left>
      <right style="thin">
        <color indexed="18"/>
      </right>
      <top style="thin">
        <color indexed="11"/>
      </top>
      <bottom style="thin">
        <color indexed="1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8"/>
      </top>
      <bottom style="thin">
        <color indexed="18"/>
      </bottom>
      <diagonal/>
    </border>
    <border>
      <left style="thin">
        <color indexed="10"/>
      </left>
      <right style="thin">
        <color indexed="11"/>
      </right>
      <top style="thin">
        <color indexed="18"/>
      </top>
      <bottom style="thin">
        <color indexed="18"/>
      </bottom>
      <diagonal/>
    </border>
    <border>
      <left style="thin">
        <color indexed="10"/>
      </left>
      <right style="thin">
        <color indexed="11"/>
      </right>
      <top style="thin">
        <color indexed="1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8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8"/>
      </bottom>
      <diagonal/>
    </border>
    <border>
      <left style="thin">
        <color indexed="10"/>
      </left>
      <right style="thin">
        <color indexed="11"/>
      </right>
      <top style="thin">
        <color indexed="1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ck">
        <color indexed="8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ck">
        <color indexed="8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45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2" fillId="2" borderId="1" xfId="0" applyFont="1" applyFill="1" applyBorder="1">
      <alignment vertical="top" wrapText="1"/>
    </xf>
    <xf numFmtId="49" fontId="3" fillId="0" borderId="2" xfId="0" applyNumberFormat="1" applyFont="1" applyBorder="1" applyAlignment="1">
      <alignment vertical="top"/>
    </xf>
    <xf numFmtId="0" fontId="0" fillId="0" borderId="2" xfId="0" applyBorder="1">
      <alignment vertical="top" wrapText="1"/>
    </xf>
    <xf numFmtId="49" fontId="4" fillId="0" borderId="2" xfId="0" applyNumberFormat="1" applyFont="1" applyBorder="1" applyAlignment="1">
      <alignment vertical="top"/>
    </xf>
    <xf numFmtId="0" fontId="3" fillId="0" borderId="2" xfId="0" applyFont="1" applyBorder="1">
      <alignment vertical="top" wrapText="1"/>
    </xf>
    <xf numFmtId="49" fontId="0" fillId="0" borderId="2" xfId="0" applyNumberFormat="1" applyBorder="1">
      <alignment vertical="top" wrapText="1"/>
    </xf>
    <xf numFmtId="164" fontId="5" fillId="0" borderId="2" xfId="0" applyNumberFormat="1" applyFont="1" applyBorder="1" applyAlignment="1">
      <alignment horizontal="center" vertical="top" wrapText="1"/>
    </xf>
    <xf numFmtId="165" fontId="5" fillId="0" borderId="2" xfId="0" applyNumberFormat="1" applyFont="1" applyBorder="1">
      <alignment vertical="top" wrapText="1"/>
    </xf>
    <xf numFmtId="49" fontId="6" fillId="0" borderId="3" xfId="0" applyNumberFormat="1" applyFont="1" applyBorder="1">
      <alignment vertical="top" wrapText="1"/>
    </xf>
    <xf numFmtId="164" fontId="6" fillId="0" borderId="2" xfId="0" applyNumberFormat="1" applyFont="1" applyBorder="1" applyAlignment="1">
      <alignment horizontal="center" vertical="top" wrapText="1"/>
    </xf>
    <xf numFmtId="0" fontId="0" fillId="0" borderId="4" xfId="0" applyBorder="1">
      <alignment vertical="top" wrapText="1"/>
    </xf>
    <xf numFmtId="49" fontId="7" fillId="0" borderId="5" xfId="0" applyNumberFormat="1" applyFont="1" applyBorder="1">
      <alignment vertical="top" wrapText="1"/>
    </xf>
    <xf numFmtId="0" fontId="7" fillId="0" borderId="6" xfId="0" applyFont="1" applyBorder="1">
      <alignment vertical="top" wrapText="1"/>
    </xf>
    <xf numFmtId="0" fontId="7" fillId="0" borderId="2" xfId="0" applyFont="1" applyBorder="1">
      <alignment vertical="top" wrapText="1"/>
    </xf>
    <xf numFmtId="164" fontId="8" fillId="0" borderId="2" xfId="0" applyNumberFormat="1" applyFont="1" applyBorder="1" applyAlignment="1">
      <alignment horizontal="center" vertical="top" wrapText="1"/>
    </xf>
    <xf numFmtId="49" fontId="9" fillId="0" borderId="7" xfId="0" applyNumberFormat="1" applyFont="1" applyBorder="1">
      <alignment vertical="top" wrapText="1"/>
    </xf>
    <xf numFmtId="0" fontId="9" fillId="0" borderId="2" xfId="0" applyFont="1" applyBorder="1">
      <alignment vertical="top" wrapText="1"/>
    </xf>
    <xf numFmtId="49" fontId="10" fillId="0" borderId="2" xfId="0" applyNumberFormat="1" applyFont="1" applyBorder="1" applyAlignment="1"/>
    <xf numFmtId="164" fontId="11" fillId="0" borderId="2" xfId="0" applyNumberFormat="1" applyFont="1" applyBorder="1" applyAlignment="1">
      <alignment horizontal="center" vertical="top" wrapText="1"/>
    </xf>
    <xf numFmtId="49" fontId="6" fillId="0" borderId="2" xfId="0" applyNumberFormat="1" applyFont="1" applyBorder="1">
      <alignment vertical="top" wrapText="1"/>
    </xf>
    <xf numFmtId="164" fontId="12" fillId="0" borderId="2" xfId="0" applyNumberFormat="1" applyFont="1" applyBorder="1" applyAlignment="1">
      <alignment horizontal="center" vertical="top" wrapText="1"/>
    </xf>
    <xf numFmtId="164" fontId="13" fillId="0" borderId="2" xfId="0" applyNumberFormat="1" applyFont="1" applyBorder="1" applyAlignment="1">
      <alignment horizontal="center" vertical="top" wrapText="1"/>
    </xf>
    <xf numFmtId="0" fontId="0" fillId="0" borderId="8" xfId="0" applyBorder="1">
      <alignment vertical="top" wrapText="1"/>
    </xf>
    <xf numFmtId="0" fontId="5" fillId="0" borderId="2" xfId="0" applyFont="1" applyBorder="1">
      <alignment vertical="top" wrapText="1"/>
    </xf>
    <xf numFmtId="49" fontId="14" fillId="0" borderId="2" xfId="0" applyNumberFormat="1" applyFont="1" applyBorder="1">
      <alignment vertical="top" wrapText="1"/>
    </xf>
    <xf numFmtId="0" fontId="14" fillId="0" borderId="9" xfId="0" applyFont="1" applyBorder="1">
      <alignment vertical="top" wrapText="1"/>
    </xf>
    <xf numFmtId="164" fontId="15" fillId="0" borderId="10" xfId="0" applyNumberFormat="1" applyFont="1" applyBorder="1" applyAlignment="1">
      <alignment horizontal="center" vertical="top" wrapText="1"/>
    </xf>
    <xf numFmtId="0" fontId="0" fillId="0" borderId="11" xfId="0" applyBorder="1">
      <alignment vertical="top" wrapText="1"/>
    </xf>
    <xf numFmtId="0" fontId="0" fillId="0" borderId="12" xfId="0" applyBorder="1">
      <alignment vertical="top" wrapText="1"/>
    </xf>
    <xf numFmtId="49" fontId="16" fillId="0" borderId="2" xfId="0" applyNumberFormat="1" applyFont="1" applyBorder="1">
      <alignment vertical="top" wrapText="1"/>
    </xf>
    <xf numFmtId="0" fontId="0" fillId="0" borderId="13" xfId="0" applyBorder="1">
      <alignment vertical="top" wrapText="1"/>
    </xf>
    <xf numFmtId="49" fontId="5" fillId="0" borderId="2" xfId="0" applyNumberFormat="1" applyFont="1" applyBorder="1">
      <alignment vertical="top" wrapText="1"/>
    </xf>
    <xf numFmtId="0" fontId="10" fillId="0" borderId="14" xfId="0" applyFont="1" applyBorder="1">
      <alignment vertical="top" wrapText="1"/>
    </xf>
    <xf numFmtId="49" fontId="5" fillId="0" borderId="15" xfId="0" applyNumberFormat="1" applyFont="1" applyBorder="1">
      <alignment vertical="top" wrapText="1"/>
    </xf>
    <xf numFmtId="0" fontId="0" fillId="0" borderId="16" xfId="0" applyBorder="1">
      <alignment vertical="top" wrapText="1"/>
    </xf>
    <xf numFmtId="164" fontId="17" fillId="0" borderId="2" xfId="0" applyNumberFormat="1" applyFont="1" applyBorder="1" applyAlignment="1">
      <alignment horizontal="center" vertical="top" wrapText="1"/>
    </xf>
    <xf numFmtId="0" fontId="5" fillId="0" borderId="13" xfId="0" applyFont="1" applyBorder="1">
      <alignment vertical="top" wrapText="1"/>
    </xf>
    <xf numFmtId="0" fontId="10" fillId="0" borderId="2" xfId="0" applyFont="1" applyBorder="1">
      <alignment vertical="top" wrapText="1"/>
    </xf>
    <xf numFmtId="0" fontId="5" fillId="0" borderId="17" xfId="0" applyFont="1" applyBorder="1">
      <alignment vertical="top" wrapText="1"/>
    </xf>
    <xf numFmtId="0" fontId="6" fillId="0" borderId="2" xfId="0" applyFont="1" applyBorder="1">
      <alignment vertical="top" wrapText="1"/>
    </xf>
    <xf numFmtId="164" fontId="7" fillId="0" borderId="2" xfId="0" applyNumberFormat="1" applyFont="1" applyBorder="1" applyAlignment="1">
      <alignment horizontal="center" vertical="top" wrapText="1"/>
    </xf>
    <xf numFmtId="164" fontId="18" fillId="0" borderId="2" xfId="0" applyNumberFormat="1" applyFont="1" applyBorder="1" applyAlignment="1">
      <alignment horizontal="center" vertical="top" wrapText="1"/>
    </xf>
    <xf numFmtId="164" fontId="19" fillId="0" borderId="2" xfId="0" applyNumberFormat="1" applyFont="1" applyBorder="1" applyAlignment="1">
      <alignment horizontal="center" vertical="top" wrapText="1"/>
    </xf>
    <xf numFmtId="0" fontId="0" fillId="0" borderId="18" xfId="0" applyBorder="1">
      <alignment vertical="top" wrapText="1"/>
    </xf>
    <xf numFmtId="164" fontId="9" fillId="0" borderId="2" xfId="0" applyNumberFormat="1" applyFont="1" applyBorder="1" applyAlignment="1">
      <alignment horizontal="center" vertical="top" wrapText="1"/>
    </xf>
    <xf numFmtId="49" fontId="0" fillId="0" borderId="16" xfId="0" applyNumberFormat="1" applyBorder="1">
      <alignment vertical="top" wrapText="1"/>
    </xf>
    <xf numFmtId="0" fontId="0" fillId="0" borderId="19" xfId="0" applyBorder="1">
      <alignment vertical="top" wrapText="1"/>
    </xf>
    <xf numFmtId="0" fontId="0" fillId="0" borderId="20" xfId="0" applyBorder="1">
      <alignment vertical="top" wrapText="1"/>
    </xf>
    <xf numFmtId="164" fontId="21" fillId="0" borderId="2" xfId="0" applyNumberFormat="1" applyFont="1" applyBorder="1" applyAlignment="1">
      <alignment horizontal="center" vertical="top" wrapText="1"/>
    </xf>
    <xf numFmtId="0" fontId="0" fillId="0" borderId="21" xfId="0" applyBorder="1">
      <alignment vertical="top" wrapText="1"/>
    </xf>
    <xf numFmtId="0" fontId="5" fillId="0" borderId="22" xfId="0" applyFont="1" applyBorder="1">
      <alignment vertical="top" wrapText="1"/>
    </xf>
    <xf numFmtId="49" fontId="5" fillId="0" borderId="20" xfId="0" applyNumberFormat="1" applyFont="1" applyBorder="1">
      <alignment vertical="top" wrapText="1"/>
    </xf>
    <xf numFmtId="0" fontId="5" fillId="0" borderId="23" xfId="0" applyFont="1" applyBorder="1">
      <alignment vertical="top" wrapText="1"/>
    </xf>
    <xf numFmtId="0" fontId="0" fillId="0" borderId="24" xfId="0" applyBorder="1">
      <alignment vertical="top" wrapText="1"/>
    </xf>
    <xf numFmtId="164" fontId="20" fillId="0" borderId="2" xfId="0" applyNumberFormat="1" applyFont="1" applyBorder="1" applyAlignment="1">
      <alignment horizontal="center" vertical="top" wrapText="1"/>
    </xf>
    <xf numFmtId="0" fontId="0" fillId="0" borderId="22" xfId="0" applyBorder="1">
      <alignment vertical="top" wrapText="1"/>
    </xf>
    <xf numFmtId="0" fontId="0" fillId="0" borderId="25" xfId="0" applyBorder="1">
      <alignment vertical="top" wrapText="1"/>
    </xf>
    <xf numFmtId="0" fontId="5" fillId="0" borderId="26" xfId="0" applyFont="1" applyBorder="1">
      <alignment vertical="top" wrapText="1"/>
    </xf>
    <xf numFmtId="164" fontId="6" fillId="0" borderId="27" xfId="0" applyNumberFormat="1" applyFont="1" applyBorder="1" applyAlignment="1">
      <alignment horizontal="center" vertical="top" wrapText="1"/>
    </xf>
    <xf numFmtId="164" fontId="22" fillId="0" borderId="28" xfId="0" applyNumberFormat="1" applyFont="1" applyBorder="1" applyAlignment="1">
      <alignment horizontal="center" vertical="top" wrapText="1"/>
    </xf>
    <xf numFmtId="0" fontId="0" fillId="0" borderId="29" xfId="0" applyBorder="1">
      <alignment vertical="top" wrapText="1"/>
    </xf>
    <xf numFmtId="164" fontId="23" fillId="0" borderId="30" xfId="0" applyNumberFormat="1" applyFont="1" applyBorder="1" applyAlignment="1">
      <alignment horizontal="center" vertical="top" wrapText="1"/>
    </xf>
    <xf numFmtId="0" fontId="0" fillId="0" borderId="31" xfId="0" applyBorder="1">
      <alignment vertical="top" wrapText="1"/>
    </xf>
    <xf numFmtId="164" fontId="24" fillId="0" borderId="2" xfId="0" applyNumberFormat="1" applyFont="1" applyBorder="1" applyAlignment="1">
      <alignment horizontal="center" vertical="top" wrapText="1"/>
    </xf>
    <xf numFmtId="49" fontId="25" fillId="0" borderId="2" xfId="0" applyNumberFormat="1" applyFont="1" applyBorder="1">
      <alignment vertical="top" wrapText="1"/>
    </xf>
    <xf numFmtId="0" fontId="0" fillId="0" borderId="32" xfId="0" applyBorder="1">
      <alignment vertical="top" wrapText="1"/>
    </xf>
    <xf numFmtId="164" fontId="25" fillId="0" borderId="33" xfId="0" applyNumberFormat="1" applyFont="1" applyBorder="1" applyAlignment="1">
      <alignment horizontal="center" vertical="top" wrapText="1"/>
    </xf>
    <xf numFmtId="0" fontId="26" fillId="0" borderId="34" xfId="0" applyFont="1" applyBorder="1">
      <alignment vertical="top" wrapText="1"/>
    </xf>
    <xf numFmtId="49" fontId="27" fillId="0" borderId="2" xfId="0" applyNumberFormat="1" applyFont="1" applyBorder="1">
      <alignment vertical="top" wrapText="1"/>
    </xf>
    <xf numFmtId="164" fontId="27" fillId="0" borderId="33" xfId="0" applyNumberFormat="1" applyFont="1" applyBorder="1" applyAlignment="1">
      <alignment horizontal="center"/>
    </xf>
    <xf numFmtId="0" fontId="28" fillId="0" borderId="34" xfId="0" applyFont="1" applyBorder="1">
      <alignment vertical="top" wrapText="1"/>
    </xf>
    <xf numFmtId="0" fontId="0" fillId="0" borderId="35" xfId="0" applyBorder="1">
      <alignment vertical="top" wrapText="1"/>
    </xf>
    <xf numFmtId="49" fontId="15" fillId="0" borderId="2" xfId="0" applyNumberFormat="1" applyFont="1" applyBorder="1">
      <alignment vertical="top" wrapText="1"/>
    </xf>
    <xf numFmtId="0" fontId="0" fillId="0" borderId="9" xfId="0" applyBorder="1">
      <alignment vertical="top" wrapText="1"/>
    </xf>
    <xf numFmtId="164" fontId="29" fillId="0" borderId="10" xfId="0" applyNumberFormat="1" applyFont="1" applyBorder="1" applyAlignment="1">
      <alignment horizontal="center" vertical="top" wrapText="1"/>
    </xf>
    <xf numFmtId="164" fontId="20" fillId="0" borderId="12" xfId="0" applyNumberFormat="1" applyFont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vertical="top"/>
    </xf>
    <xf numFmtId="0" fontId="2" fillId="2" borderId="2" xfId="0" applyFont="1" applyFill="1" applyBorder="1">
      <alignment vertical="top" wrapText="1"/>
    </xf>
    <xf numFmtId="49" fontId="4" fillId="3" borderId="2" xfId="0" applyNumberFormat="1" applyFont="1" applyFill="1" applyBorder="1" applyAlignment="1">
      <alignment vertical="top"/>
    </xf>
    <xf numFmtId="0" fontId="2" fillId="3" borderId="2" xfId="0" applyFont="1" applyFill="1" applyBorder="1">
      <alignment vertical="top" wrapText="1"/>
    </xf>
    <xf numFmtId="49" fontId="16" fillId="3" borderId="2" xfId="0" applyNumberFormat="1" applyFont="1" applyFill="1" applyBorder="1">
      <alignment vertical="top" wrapText="1"/>
    </xf>
    <xf numFmtId="49" fontId="2" fillId="3" borderId="2" xfId="0" applyNumberFormat="1" applyFont="1" applyFill="1" applyBorder="1">
      <alignment vertical="top" wrapText="1"/>
    </xf>
    <xf numFmtId="166" fontId="8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top" wrapText="1"/>
    </xf>
    <xf numFmtId="164" fontId="6" fillId="4" borderId="2" xfId="0" applyNumberFormat="1" applyFont="1" applyFill="1" applyBorder="1" applyAlignment="1">
      <alignment horizontal="center"/>
    </xf>
    <xf numFmtId="164" fontId="10" fillId="4" borderId="2" xfId="0" applyNumberFormat="1" applyFont="1" applyFill="1" applyBorder="1" applyAlignment="1">
      <alignment horizontal="center"/>
    </xf>
    <xf numFmtId="166" fontId="11" fillId="0" borderId="2" xfId="0" applyNumberFormat="1" applyFont="1" applyBorder="1" applyAlignment="1">
      <alignment horizontal="center" vertical="top" wrapText="1"/>
    </xf>
    <xf numFmtId="167" fontId="8" fillId="0" borderId="2" xfId="0" applyNumberFormat="1" applyFont="1" applyBorder="1" applyAlignment="1">
      <alignment horizontal="center" vertical="top" wrapText="1"/>
    </xf>
    <xf numFmtId="164" fontId="30" fillId="0" borderId="2" xfId="0" applyNumberFormat="1" applyFont="1" applyBorder="1" applyAlignment="1">
      <alignment horizontal="center" vertical="top" wrapText="1"/>
    </xf>
    <xf numFmtId="166" fontId="8" fillId="0" borderId="2" xfId="0" applyNumberFormat="1" applyFont="1" applyBorder="1" applyAlignment="1">
      <alignment horizontal="center" vertical="top" wrapText="1"/>
    </xf>
    <xf numFmtId="164" fontId="31" fillId="4" borderId="2" xfId="0" applyNumberFormat="1" applyFont="1" applyFill="1" applyBorder="1" applyAlignment="1">
      <alignment horizontal="center"/>
    </xf>
    <xf numFmtId="166" fontId="32" fillId="0" borderId="2" xfId="0" applyNumberFormat="1" applyFont="1" applyBorder="1" applyAlignment="1">
      <alignment horizontal="center"/>
    </xf>
    <xf numFmtId="164" fontId="32" fillId="0" borderId="2" xfId="0" applyNumberFormat="1" applyFont="1" applyBorder="1" applyAlignment="1">
      <alignment horizontal="center" vertical="top" wrapText="1"/>
    </xf>
    <xf numFmtId="164" fontId="33" fillId="4" borderId="2" xfId="0" applyNumberFormat="1" applyFont="1" applyFill="1" applyBorder="1" applyAlignment="1">
      <alignment horizontal="center"/>
    </xf>
    <xf numFmtId="164" fontId="33" fillId="0" borderId="2" xfId="0" applyNumberFormat="1" applyFont="1" applyBorder="1" applyAlignment="1">
      <alignment horizontal="center" vertical="top" wrapText="1"/>
    </xf>
    <xf numFmtId="166" fontId="34" fillId="0" borderId="2" xfId="0" applyNumberFormat="1" applyFont="1" applyBorder="1" applyAlignment="1">
      <alignment horizontal="center" vertical="top" wrapText="1"/>
    </xf>
    <xf numFmtId="164" fontId="25" fillId="0" borderId="2" xfId="0" applyNumberFormat="1" applyFont="1" applyBorder="1" applyAlignment="1">
      <alignment horizontal="center" vertical="top" wrapText="1"/>
    </xf>
    <xf numFmtId="164" fontId="34" fillId="0" borderId="2" xfId="0" applyNumberFormat="1" applyFont="1" applyBorder="1" applyAlignment="1">
      <alignment horizontal="center" vertical="top" wrapText="1"/>
    </xf>
    <xf numFmtId="164" fontId="29" fillId="4" borderId="2" xfId="0" applyNumberFormat="1" applyFont="1" applyFill="1" applyBorder="1" applyAlignment="1">
      <alignment horizontal="center"/>
    </xf>
    <xf numFmtId="164" fontId="35" fillId="0" borderId="2" xfId="0" applyNumberFormat="1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1" fontId="0" fillId="0" borderId="2" xfId="0" applyNumberFormat="1" applyBorder="1">
      <alignment vertical="top" wrapText="1"/>
    </xf>
    <xf numFmtId="164" fontId="36" fillId="0" borderId="2" xfId="0" applyNumberFormat="1" applyFont="1" applyBorder="1" applyAlignment="1">
      <alignment horizontal="center" vertical="top" wrapText="1"/>
    </xf>
    <xf numFmtId="166" fontId="36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167" fontId="9" fillId="0" borderId="2" xfId="0" applyNumberFormat="1" applyFont="1" applyBorder="1" applyAlignment="1">
      <alignment horizontal="center" vertical="top" wrapText="1"/>
    </xf>
    <xf numFmtId="164" fontId="23" fillId="0" borderId="2" xfId="0" applyNumberFormat="1" applyFont="1" applyBorder="1" applyAlignment="1">
      <alignment horizontal="center" vertical="top" wrapText="1"/>
    </xf>
    <xf numFmtId="166" fontId="37" fillId="0" borderId="2" xfId="0" applyNumberFormat="1" applyFont="1" applyBorder="1" applyAlignment="1">
      <alignment horizontal="center"/>
    </xf>
    <xf numFmtId="164" fontId="37" fillId="0" borderId="2" xfId="0" applyNumberFormat="1" applyFont="1" applyBorder="1" applyAlignment="1">
      <alignment horizontal="center" vertical="top" wrapText="1"/>
    </xf>
    <xf numFmtId="166" fontId="38" fillId="0" borderId="2" xfId="0" applyNumberFormat="1" applyFont="1" applyBorder="1" applyAlignment="1">
      <alignment horizontal="center" vertical="top" wrapText="1"/>
    </xf>
    <xf numFmtId="164" fontId="27" fillId="0" borderId="2" xfId="0" applyNumberFormat="1" applyFont="1" applyBorder="1" applyAlignment="1">
      <alignment horizontal="center" vertical="top" wrapText="1"/>
    </xf>
    <xf numFmtId="164" fontId="38" fillId="0" borderId="2" xfId="0" applyNumberFormat="1" applyFont="1" applyBorder="1" applyAlignment="1">
      <alignment horizontal="center" vertical="top" wrapText="1"/>
    </xf>
    <xf numFmtId="164" fontId="27" fillId="4" borderId="2" xfId="0" applyNumberFormat="1" applyFont="1" applyFill="1" applyBorder="1" applyAlignment="1">
      <alignment horizontal="center"/>
    </xf>
    <xf numFmtId="49" fontId="8" fillId="0" borderId="2" xfId="0" applyNumberFormat="1" applyFont="1" applyBorder="1" applyAlignment="1">
      <alignment horizontal="center" vertical="top" wrapText="1"/>
    </xf>
    <xf numFmtId="49" fontId="10" fillId="4" borderId="2" xfId="0" applyNumberFormat="1" applyFont="1" applyFill="1" applyBorder="1" applyAlignment="1">
      <alignment horizontal="center"/>
    </xf>
    <xf numFmtId="49" fontId="11" fillId="0" borderId="2" xfId="0" applyNumberFormat="1" applyFont="1" applyBorder="1" applyAlignment="1">
      <alignment horizontal="center" vertical="top" wrapText="1"/>
    </xf>
    <xf numFmtId="164" fontId="39" fillId="4" borderId="2" xfId="0" applyNumberFormat="1" applyFont="1" applyFill="1" applyBorder="1" applyAlignment="1">
      <alignment horizontal="center"/>
    </xf>
    <xf numFmtId="49" fontId="14" fillId="3" borderId="2" xfId="0" applyNumberFormat="1" applyFont="1" applyFill="1" applyBorder="1">
      <alignment vertical="top" wrapText="1"/>
    </xf>
    <xf numFmtId="166" fontId="29" fillId="0" borderId="2" xfId="0" applyNumberFormat="1" applyFont="1" applyBorder="1" applyAlignment="1">
      <alignment horizontal="center" vertical="top" wrapText="1"/>
    </xf>
    <xf numFmtId="164" fontId="40" fillId="4" borderId="2" xfId="0" applyNumberFormat="1" applyFont="1" applyFill="1" applyBorder="1" applyAlignment="1">
      <alignment horizontal="center"/>
    </xf>
    <xf numFmtId="164" fontId="29" fillId="0" borderId="2" xfId="0" applyNumberFormat="1" applyFont="1" applyBorder="1" applyAlignment="1">
      <alignment horizontal="center" vertical="top" wrapText="1"/>
    </xf>
    <xf numFmtId="164" fontId="41" fillId="0" borderId="2" xfId="0" applyNumberFormat="1" applyFont="1" applyBorder="1" applyAlignment="1">
      <alignment horizontal="center" vertical="top" wrapText="1"/>
    </xf>
    <xf numFmtId="164" fontId="42" fillId="0" borderId="2" xfId="0" applyNumberFormat="1" applyFont="1" applyBorder="1" applyAlignment="1">
      <alignment horizontal="center" vertical="top" wrapText="1"/>
    </xf>
    <xf numFmtId="164" fontId="43" fillId="0" borderId="2" xfId="0" applyNumberFormat="1" applyFont="1" applyBorder="1" applyAlignment="1">
      <alignment horizontal="center" vertical="top" wrapText="1"/>
    </xf>
    <xf numFmtId="164" fontId="44" fillId="4" borderId="2" xfId="0" applyNumberFormat="1" applyFont="1" applyFill="1" applyBorder="1" applyAlignment="1">
      <alignment horizontal="center"/>
    </xf>
    <xf numFmtId="164" fontId="45" fillId="0" borderId="2" xfId="0" applyNumberFormat="1" applyFont="1" applyBorder="1" applyAlignment="1">
      <alignment horizontal="center" vertical="top" wrapText="1"/>
    </xf>
    <xf numFmtId="164" fontId="44" fillId="0" borderId="2" xfId="0" applyNumberFormat="1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164" fontId="19" fillId="4" borderId="2" xfId="0" applyNumberFormat="1" applyFont="1" applyFill="1" applyBorder="1" applyAlignment="1">
      <alignment horizontal="center"/>
    </xf>
    <xf numFmtId="164" fontId="46" fillId="0" borderId="2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164" fontId="17" fillId="4" borderId="2" xfId="0" applyNumberFormat="1" applyFont="1" applyFill="1" applyBorder="1" applyAlignment="1">
      <alignment horizontal="center"/>
    </xf>
    <xf numFmtId="164" fontId="47" fillId="0" borderId="2" xfId="0" applyNumberFormat="1" applyFont="1" applyBorder="1" applyAlignment="1">
      <alignment horizontal="center" vertical="top" wrapText="1"/>
    </xf>
    <xf numFmtId="164" fontId="12" fillId="4" borderId="2" xfId="0" applyNumberFormat="1" applyFont="1" applyFill="1" applyBorder="1" applyAlignment="1">
      <alignment horizontal="center"/>
    </xf>
    <xf numFmtId="164" fontId="39" fillId="0" borderId="2" xfId="0" applyNumberFormat="1" applyFont="1" applyBorder="1" applyAlignment="1">
      <alignment horizontal="center" vertical="top" wrapText="1"/>
    </xf>
    <xf numFmtId="164" fontId="48" fillId="0" borderId="2" xfId="0" applyNumberFormat="1" applyFont="1" applyBorder="1" applyAlignment="1">
      <alignment horizontal="center" vertical="top" wrapText="1"/>
    </xf>
    <xf numFmtId="0" fontId="48" fillId="0" borderId="2" xfId="0" applyFont="1" applyBorder="1" applyAlignment="1">
      <alignment horizontal="center" vertical="top" wrapText="1"/>
    </xf>
    <xf numFmtId="164" fontId="49" fillId="4" borderId="2" xfId="0" applyNumberFormat="1" applyFont="1" applyFill="1" applyBorder="1" applyAlignment="1">
      <alignment horizontal="center"/>
    </xf>
    <xf numFmtId="164" fontId="50" fillId="0" borderId="2" xfId="0" applyNumberFormat="1" applyFont="1" applyBorder="1" applyAlignment="1">
      <alignment horizontal="center" vertical="top" wrapText="1"/>
    </xf>
    <xf numFmtId="164" fontId="48" fillId="4" borderId="2" xfId="0" applyNumberFormat="1" applyFont="1" applyFill="1" applyBorder="1" applyAlignment="1">
      <alignment horizontal="center"/>
    </xf>
    <xf numFmtId="164" fontId="14" fillId="0" borderId="2" xfId="0" applyNumberFormat="1" applyFont="1" applyBorder="1" applyAlignment="1">
      <alignment horizontal="center" vertical="top" wrapText="1"/>
    </xf>
    <xf numFmtId="164" fontId="14" fillId="0" borderId="2" xfId="0" applyNumberFormat="1" applyFont="1" applyBorder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CBCCCB"/>
      <rgbColor rgb="FFFF2D21"/>
      <rgbColor rgb="FF4A759F"/>
      <rgbColor rgb="FF165778"/>
      <rgbColor rgb="FFFF2600"/>
      <rgbColor rgb="FF3A7CA0"/>
      <rgbColor rgb="FF275C8F"/>
      <rgbColor rgb="FFAAAAAA"/>
      <rgbColor rgb="FF659C34"/>
      <rgbColor rgb="FF76BA40"/>
      <rgbColor rgb="FFDBDBDB"/>
      <rgbColor rgb="FFF8E897"/>
      <rgbColor rgb="FFFF0000"/>
      <rgbColor rgb="FFFF2C21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showGridLines="0" tabSelected="1" workbookViewId="0">
      <pane ySplit="2" topLeftCell="A20" activePane="bottomLeft" state="frozen"/>
      <selection pane="bottomLeft" sqref="A1:J1"/>
    </sheetView>
  </sheetViews>
  <sheetFormatPr defaultColWidth="16.33203125" defaultRowHeight="19.95" customHeight="1"/>
  <cols>
    <col min="1" max="1" width="25.44140625" style="1" customWidth="1"/>
    <col min="2" max="2" width="2.109375" style="1" customWidth="1"/>
    <col min="3" max="3" width="16.33203125" style="1" customWidth="1"/>
    <col min="4" max="4" width="1.77734375" style="1" customWidth="1"/>
    <col min="5" max="5" width="16.33203125" style="1" customWidth="1"/>
    <col min="6" max="6" width="40" style="1" customWidth="1"/>
    <col min="7" max="7" width="1.88671875" style="1" customWidth="1"/>
    <col min="8" max="11" width="16.33203125" style="1" customWidth="1"/>
    <col min="12" max="16384" width="16.33203125" style="1"/>
  </cols>
  <sheetData>
    <row r="1" spans="1:10" ht="27.6" customHeight="1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20.399999999999999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7.049999999999997" customHeight="1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ht="37.049999999999997" customHeight="1">
      <c r="A4" s="5" t="s">
        <v>2</v>
      </c>
      <c r="B4" s="4"/>
      <c r="C4" s="4"/>
      <c r="D4" s="4"/>
      <c r="E4" s="4"/>
      <c r="F4" s="6"/>
      <c r="G4" s="4"/>
      <c r="H4" s="4"/>
      <c r="I4" s="4"/>
      <c r="J4" s="4"/>
    </row>
    <row r="5" spans="1:10" ht="20.7" customHeigh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21" customHeight="1">
      <c r="A6" s="7" t="s">
        <v>3</v>
      </c>
      <c r="B6" s="4"/>
      <c r="C6" s="8">
        <v>20566.63</v>
      </c>
      <c r="D6" s="4"/>
      <c r="E6" s="4"/>
      <c r="F6" s="7" t="s">
        <v>4</v>
      </c>
      <c r="G6" s="4"/>
      <c r="H6" s="4"/>
      <c r="I6" s="8">
        <v>27414.36</v>
      </c>
      <c r="J6" s="4"/>
    </row>
    <row r="7" spans="1:10" ht="21" customHeight="1">
      <c r="A7" s="4"/>
      <c r="B7" s="4"/>
      <c r="C7" s="9"/>
      <c r="D7" s="4"/>
      <c r="E7" s="4"/>
      <c r="F7" s="10" t="s">
        <v>5</v>
      </c>
      <c r="G7" s="4"/>
      <c r="H7" s="4"/>
      <c r="I7" s="11">
        <v>9729.7900000000009</v>
      </c>
      <c r="J7" s="4"/>
    </row>
    <row r="8" spans="1:10" ht="21" customHeight="1">
      <c r="A8" s="4"/>
      <c r="B8" s="4"/>
      <c r="C8" s="4"/>
      <c r="D8" s="4"/>
      <c r="E8" s="12"/>
      <c r="F8" s="13" t="s">
        <v>6</v>
      </c>
      <c r="G8" s="14"/>
      <c r="H8" s="15"/>
      <c r="I8" s="16">
        <v>1870.01</v>
      </c>
      <c r="J8" s="4"/>
    </row>
    <row r="9" spans="1:10" ht="21" customHeight="1">
      <c r="A9" s="4"/>
      <c r="B9" s="4"/>
      <c r="C9" s="4"/>
      <c r="D9" s="4"/>
      <c r="E9" s="4"/>
      <c r="F9" s="17" t="s">
        <v>7</v>
      </c>
      <c r="G9" s="18"/>
      <c r="H9" s="18"/>
      <c r="I9" s="11">
        <v>168</v>
      </c>
      <c r="J9" s="4"/>
    </row>
    <row r="10" spans="1:10" ht="21" customHeight="1">
      <c r="A10" s="4"/>
      <c r="B10" s="4"/>
      <c r="C10" s="4"/>
      <c r="D10" s="4"/>
      <c r="E10" s="4"/>
      <c r="F10" s="19" t="s">
        <v>8</v>
      </c>
      <c r="G10" s="4"/>
      <c r="H10" s="4"/>
      <c r="I10" s="20">
        <v>1220</v>
      </c>
      <c r="J10" s="4"/>
    </row>
    <row r="11" spans="1:10" ht="21" customHeight="1">
      <c r="A11" s="4"/>
      <c r="B11" s="4"/>
      <c r="C11" s="4"/>
      <c r="D11" s="4"/>
      <c r="E11" s="4"/>
      <c r="F11" s="21" t="s">
        <v>9</v>
      </c>
      <c r="G11" s="4"/>
      <c r="H11" s="4"/>
      <c r="I11" s="22">
        <v>4000</v>
      </c>
      <c r="J11" s="4"/>
    </row>
    <row r="12" spans="1:10" ht="21" customHeight="1">
      <c r="A12" s="4"/>
      <c r="B12" s="4"/>
      <c r="C12" s="4"/>
      <c r="D12" s="4"/>
      <c r="E12" s="4"/>
      <c r="F12" s="4"/>
      <c r="G12" s="4"/>
      <c r="H12" s="4"/>
      <c r="I12" s="23">
        <f>I6+I8+I10-I7-I9-I11</f>
        <v>16606.579999999998</v>
      </c>
      <c r="J12" s="4"/>
    </row>
    <row r="13" spans="1:10" ht="21.45" customHeight="1">
      <c r="A13" s="4"/>
      <c r="B13" s="4"/>
      <c r="C13" s="4"/>
      <c r="D13" s="4"/>
      <c r="E13" s="24"/>
      <c r="F13" s="25"/>
      <c r="G13" s="4"/>
      <c r="H13" s="4"/>
      <c r="I13" s="4"/>
      <c r="J13" s="4"/>
    </row>
    <row r="14" spans="1:10" ht="58.05" customHeight="1">
      <c r="A14" s="4"/>
      <c r="B14" s="4"/>
      <c r="C14" s="26" t="s">
        <v>10</v>
      </c>
      <c r="D14" s="27"/>
      <c r="E14" s="28">
        <f>I12-C6</f>
        <v>-3960.0500000000029</v>
      </c>
      <c r="F14" s="29"/>
      <c r="G14" s="4"/>
      <c r="H14" s="4"/>
      <c r="I14" s="4"/>
      <c r="J14" s="4"/>
    </row>
    <row r="15" spans="1:10" ht="21.15" customHeight="1">
      <c r="A15" s="4"/>
      <c r="B15" s="4"/>
      <c r="C15" s="4"/>
      <c r="D15" s="4"/>
      <c r="E15" s="30"/>
      <c r="F15" s="4"/>
      <c r="G15" s="4"/>
      <c r="H15" s="4"/>
      <c r="I15" s="4"/>
      <c r="J15" s="4"/>
    </row>
    <row r="16" spans="1:10" ht="25.05" customHeight="1">
      <c r="A16" s="31" t="s">
        <v>11</v>
      </c>
      <c r="B16" s="4"/>
      <c r="C16" s="4"/>
      <c r="D16" s="4"/>
      <c r="E16" s="4"/>
      <c r="F16" s="31" t="s">
        <v>12</v>
      </c>
      <c r="G16" s="4"/>
      <c r="H16" s="4"/>
      <c r="I16" s="4"/>
      <c r="J16" s="31"/>
    </row>
    <row r="17" spans="1:10" ht="20.7" customHeight="1">
      <c r="A17" s="4"/>
      <c r="B17" s="4"/>
      <c r="C17" s="4"/>
      <c r="D17" s="4"/>
      <c r="E17" s="4"/>
      <c r="F17" s="32"/>
      <c r="G17" s="4"/>
      <c r="H17" s="4"/>
      <c r="I17" s="4"/>
      <c r="J17" s="4"/>
    </row>
    <row r="18" spans="1:10" ht="21" customHeight="1">
      <c r="A18" s="33" t="s">
        <v>13</v>
      </c>
      <c r="B18" s="4"/>
      <c r="C18" s="20">
        <v>155</v>
      </c>
      <c r="D18" s="4"/>
      <c r="E18" s="34"/>
      <c r="F18" s="35" t="s">
        <v>14</v>
      </c>
      <c r="G18" s="36"/>
      <c r="H18" s="11">
        <v>499</v>
      </c>
      <c r="I18" s="4"/>
      <c r="J18" s="37"/>
    </row>
    <row r="19" spans="1:10" ht="21" customHeight="1">
      <c r="A19" s="38"/>
      <c r="B19" s="4"/>
      <c r="C19" s="4"/>
      <c r="D19" s="4"/>
      <c r="E19" s="39"/>
      <c r="F19" s="40"/>
      <c r="G19" s="4"/>
      <c r="H19" s="41"/>
      <c r="I19" s="4"/>
      <c r="J19" s="39"/>
    </row>
    <row r="20" spans="1:10" ht="21" customHeight="1">
      <c r="A20" s="35" t="s">
        <v>15</v>
      </c>
      <c r="B20" s="36"/>
      <c r="C20" s="42">
        <f>10213.73-497.83</f>
        <v>9715.9</v>
      </c>
      <c r="D20" s="4"/>
      <c r="E20" s="34"/>
      <c r="F20" s="35" t="s">
        <v>16</v>
      </c>
      <c r="G20" s="36"/>
      <c r="H20" s="11">
        <v>4930.47</v>
      </c>
      <c r="I20" s="4"/>
      <c r="J20" s="37"/>
    </row>
    <row r="21" spans="1:10" ht="21" customHeight="1">
      <c r="A21" s="40"/>
      <c r="B21" s="4"/>
      <c r="C21" s="4"/>
      <c r="D21" s="4"/>
      <c r="E21" s="34"/>
      <c r="F21" s="35" t="s">
        <v>17</v>
      </c>
      <c r="G21" s="36"/>
      <c r="H21" s="43">
        <v>4703.24</v>
      </c>
      <c r="I21" s="4"/>
      <c r="J21" s="39"/>
    </row>
    <row r="22" spans="1:10" ht="21" customHeight="1">
      <c r="A22" s="35"/>
      <c r="B22" s="36"/>
      <c r="C22" s="42"/>
      <c r="D22" s="4"/>
      <c r="E22" s="34"/>
      <c r="F22" s="35"/>
      <c r="G22" s="36"/>
      <c r="H22" s="44">
        <f>SUM(H20:H21)</f>
        <v>9633.7099999999991</v>
      </c>
      <c r="I22" s="4"/>
      <c r="J22" s="37"/>
    </row>
    <row r="23" spans="1:10" ht="21" customHeight="1">
      <c r="A23" s="35"/>
      <c r="B23" s="36"/>
      <c r="C23" s="42"/>
      <c r="D23" s="4"/>
      <c r="E23" s="34"/>
      <c r="F23" s="35"/>
      <c r="G23" s="36"/>
      <c r="H23" s="11"/>
      <c r="I23" s="4"/>
      <c r="J23" s="37"/>
    </row>
    <row r="24" spans="1:10" ht="21" customHeight="1">
      <c r="A24" s="35" t="s">
        <v>18</v>
      </c>
      <c r="B24" s="36"/>
      <c r="C24" s="42">
        <v>0</v>
      </c>
      <c r="D24" s="4"/>
      <c r="E24" s="34"/>
      <c r="F24" s="35" t="s">
        <v>19</v>
      </c>
      <c r="G24" s="36"/>
      <c r="H24" s="11">
        <v>0</v>
      </c>
      <c r="I24" s="4"/>
      <c r="J24" s="37"/>
    </row>
    <row r="25" spans="1:10" ht="21" customHeight="1">
      <c r="A25" s="45"/>
      <c r="B25" s="7"/>
      <c r="C25" s="42"/>
      <c r="D25" s="4"/>
      <c r="E25" s="39"/>
      <c r="F25" s="40"/>
      <c r="G25" s="7"/>
      <c r="H25" s="11"/>
      <c r="I25" s="4"/>
      <c r="J25" s="46"/>
    </row>
    <row r="26" spans="1:10" ht="33" customHeight="1">
      <c r="A26" s="35" t="s">
        <v>20</v>
      </c>
      <c r="B26" s="36"/>
      <c r="C26" s="42">
        <v>0</v>
      </c>
      <c r="D26" s="4"/>
      <c r="E26" s="34"/>
      <c r="F26" s="35" t="s">
        <v>21</v>
      </c>
      <c r="G26" s="47"/>
      <c r="H26" s="11">
        <v>3403.46</v>
      </c>
      <c r="I26" s="46"/>
      <c r="J26" s="37"/>
    </row>
    <row r="27" spans="1:10" ht="21" customHeight="1">
      <c r="A27" s="48"/>
      <c r="B27" s="4"/>
      <c r="C27" s="42"/>
      <c r="D27" s="4"/>
      <c r="E27" s="39"/>
      <c r="F27" s="49"/>
      <c r="G27" s="7"/>
      <c r="H27" s="11"/>
      <c r="I27" s="4"/>
      <c r="J27" s="50"/>
    </row>
    <row r="28" spans="1:10" ht="21" customHeight="1">
      <c r="A28" s="51"/>
      <c r="B28" s="4"/>
      <c r="C28" s="42"/>
      <c r="D28" s="4"/>
      <c r="E28" s="39"/>
      <c r="F28" s="52"/>
      <c r="G28" s="7"/>
      <c r="H28" s="11"/>
      <c r="I28" s="4"/>
      <c r="J28" s="50"/>
    </row>
    <row r="29" spans="1:10" ht="21" customHeight="1">
      <c r="A29" s="51"/>
      <c r="B29" s="4"/>
      <c r="C29" s="42"/>
      <c r="D29" s="4"/>
      <c r="E29" s="34"/>
      <c r="F29" s="35" t="s">
        <v>22</v>
      </c>
      <c r="G29" s="47"/>
      <c r="H29" s="11">
        <v>18818.7</v>
      </c>
      <c r="I29" s="4"/>
      <c r="J29" s="50"/>
    </row>
    <row r="30" spans="1:10" ht="21" customHeight="1">
      <c r="A30" s="51"/>
      <c r="B30" s="4"/>
      <c r="C30" s="42"/>
      <c r="D30" s="4"/>
      <c r="E30" s="39"/>
      <c r="F30" s="53" t="s">
        <v>23</v>
      </c>
      <c r="G30" s="4"/>
      <c r="H30" s="43">
        <v>738.27</v>
      </c>
      <c r="I30" s="4"/>
      <c r="J30" s="44"/>
    </row>
    <row r="31" spans="1:10" ht="21" customHeight="1">
      <c r="A31" s="51"/>
      <c r="B31" s="4"/>
      <c r="C31" s="42"/>
      <c r="D31" s="4"/>
      <c r="E31" s="39"/>
      <c r="F31" s="54"/>
      <c r="G31" s="4"/>
      <c r="H31" s="44">
        <f>SUM(H29:H30)</f>
        <v>19556.97</v>
      </c>
      <c r="I31" s="4"/>
      <c r="J31" s="44"/>
    </row>
    <row r="32" spans="1:10" ht="21" customHeight="1">
      <c r="A32" s="55"/>
      <c r="B32" s="4"/>
      <c r="C32" s="42"/>
      <c r="D32" s="4"/>
      <c r="E32" s="39"/>
      <c r="F32" s="52"/>
      <c r="G32" s="4"/>
      <c r="H32" s="11"/>
      <c r="I32" s="4"/>
      <c r="J32" s="44"/>
    </row>
    <row r="33" spans="1:10" ht="33" customHeight="1">
      <c r="A33" s="35" t="s">
        <v>24</v>
      </c>
      <c r="B33" s="36"/>
      <c r="C33" s="42">
        <f>552+497.83</f>
        <v>1049.83</v>
      </c>
      <c r="D33" s="4"/>
      <c r="E33" s="34"/>
      <c r="F33" s="35" t="s">
        <v>25</v>
      </c>
      <c r="G33" s="36"/>
      <c r="H33" s="11">
        <v>0</v>
      </c>
      <c r="I33" s="4"/>
      <c r="J33" s="56"/>
    </row>
    <row r="34" spans="1:10" ht="21" customHeight="1">
      <c r="A34" s="48"/>
      <c r="B34" s="4"/>
      <c r="C34" s="42"/>
      <c r="D34" s="4"/>
      <c r="E34" s="34"/>
      <c r="F34" s="35" t="s">
        <v>26</v>
      </c>
      <c r="G34" s="36"/>
      <c r="H34" s="43">
        <v>225.9</v>
      </c>
      <c r="I34" s="4"/>
      <c r="J34" s="56"/>
    </row>
    <row r="35" spans="1:10" ht="21" customHeight="1">
      <c r="A35" s="51"/>
      <c r="B35" s="7"/>
      <c r="C35" s="42"/>
      <c r="D35" s="4"/>
      <c r="E35" s="39"/>
      <c r="F35" s="49"/>
      <c r="G35" s="7"/>
      <c r="H35" s="44">
        <f>SUM(H33:H34)</f>
        <v>225.9</v>
      </c>
      <c r="I35" s="4"/>
      <c r="J35" s="44"/>
    </row>
    <row r="36" spans="1:10" ht="21" customHeight="1">
      <c r="A36" s="55"/>
      <c r="B36" s="7"/>
      <c r="C36" s="42"/>
      <c r="D36" s="4"/>
      <c r="E36" s="39"/>
      <c r="F36" s="57"/>
      <c r="G36" s="7"/>
      <c r="H36" s="11"/>
      <c r="I36" s="4"/>
      <c r="J36" s="50"/>
    </row>
    <row r="37" spans="1:10" ht="33" customHeight="1">
      <c r="A37" s="35" t="s">
        <v>27</v>
      </c>
      <c r="B37" s="47"/>
      <c r="C37" s="42">
        <v>290</v>
      </c>
      <c r="D37" s="4"/>
      <c r="E37" s="34"/>
      <c r="F37" s="35" t="s">
        <v>28</v>
      </c>
      <c r="G37" s="47"/>
      <c r="H37" s="11">
        <v>290</v>
      </c>
      <c r="I37" s="4"/>
      <c r="J37" s="44"/>
    </row>
    <row r="38" spans="1:10" ht="21" customHeight="1">
      <c r="A38" s="35"/>
      <c r="B38" s="47"/>
      <c r="C38" s="42"/>
      <c r="D38" s="4"/>
      <c r="E38" s="34"/>
      <c r="F38" s="35"/>
      <c r="G38" s="47"/>
      <c r="H38" s="11"/>
      <c r="I38" s="4"/>
      <c r="J38" s="50"/>
    </row>
    <row r="39" spans="1:10" ht="21" customHeight="1">
      <c r="A39" s="35" t="s">
        <v>29</v>
      </c>
      <c r="B39" s="47"/>
      <c r="C39" s="42">
        <v>0</v>
      </c>
      <c r="D39" s="4"/>
      <c r="E39" s="34"/>
      <c r="F39" s="35" t="s">
        <v>30</v>
      </c>
      <c r="G39" s="47"/>
      <c r="H39" s="11">
        <v>0</v>
      </c>
      <c r="I39" s="4"/>
      <c r="J39" s="37"/>
    </row>
    <row r="40" spans="1:10" ht="21" customHeight="1">
      <c r="A40" s="35"/>
      <c r="B40" s="47"/>
      <c r="C40" s="42"/>
      <c r="D40" s="4"/>
      <c r="E40" s="34"/>
      <c r="F40" s="35"/>
      <c r="G40" s="47"/>
      <c r="H40" s="11"/>
      <c r="I40" s="4"/>
      <c r="J40" s="50"/>
    </row>
    <row r="41" spans="1:10" ht="45" customHeight="1">
      <c r="A41" s="35" t="s">
        <v>31</v>
      </c>
      <c r="B41" s="36"/>
      <c r="C41" s="42">
        <v>21251.26</v>
      </c>
      <c r="D41" s="4"/>
      <c r="E41" s="34"/>
      <c r="F41" s="35" t="s">
        <v>32</v>
      </c>
      <c r="G41" s="47"/>
      <c r="H41" s="11">
        <v>2813</v>
      </c>
      <c r="I41" s="4"/>
      <c r="J41" s="37"/>
    </row>
    <row r="42" spans="1:10" ht="22.05" customHeight="1">
      <c r="A42" s="58"/>
      <c r="B42" s="4"/>
      <c r="C42" s="42"/>
      <c r="D42" s="4"/>
      <c r="E42" s="39"/>
      <c r="F42" s="59"/>
      <c r="G42" s="4"/>
      <c r="H42" s="60"/>
      <c r="I42" s="4"/>
      <c r="J42" s="56"/>
    </row>
    <row r="43" spans="1:10" ht="22.95" customHeight="1">
      <c r="A43" s="4"/>
      <c r="B43" s="4"/>
      <c r="C43" s="61"/>
      <c r="D43" s="4"/>
      <c r="E43" s="4"/>
      <c r="F43" s="4"/>
      <c r="G43" s="62"/>
      <c r="H43" s="63"/>
      <c r="I43" s="64"/>
      <c r="J43" s="65"/>
    </row>
    <row r="44" spans="1:10" ht="27" customHeight="1">
      <c r="A44" s="66" t="s">
        <v>33</v>
      </c>
      <c r="B44" s="67"/>
      <c r="C44" s="68">
        <f>C18+C20+C24+C26+C33+C37+C39+C41</f>
        <v>32461.989999999998</v>
      </c>
      <c r="D44" s="69"/>
      <c r="E44" s="4"/>
      <c r="F44" s="70" t="s">
        <v>34</v>
      </c>
      <c r="G44" s="67"/>
      <c r="H44" s="71">
        <f>H18+H22+H24+H26+H31+H35+H37+H39+H41</f>
        <v>36422.04</v>
      </c>
      <c r="I44" s="72"/>
      <c r="J44" s="4"/>
    </row>
    <row r="45" spans="1:10" ht="21.75" customHeight="1">
      <c r="A45" s="4"/>
      <c r="B45" s="4"/>
      <c r="C45" s="73"/>
      <c r="D45" s="4"/>
      <c r="E45" s="4"/>
      <c r="F45" s="4"/>
      <c r="G45" s="4"/>
      <c r="H45" s="73"/>
      <c r="I45" s="4"/>
      <c r="J45" s="4"/>
    </row>
    <row r="46" spans="1:10" ht="21.15" customHeight="1">
      <c r="A46" s="4"/>
      <c r="B46" s="4"/>
      <c r="C46" s="4"/>
      <c r="D46" s="4"/>
      <c r="E46" s="24"/>
      <c r="F46" s="4"/>
      <c r="G46" s="4"/>
      <c r="H46" s="4"/>
      <c r="I46" s="4"/>
      <c r="J46" s="4"/>
    </row>
    <row r="47" spans="1:10" ht="42" customHeight="1">
      <c r="A47" s="74" t="s">
        <v>35</v>
      </c>
      <c r="B47" s="4"/>
      <c r="C47" s="4"/>
      <c r="D47" s="75"/>
      <c r="E47" s="76">
        <f>C44-H44</f>
        <v>-3960.0500000000029</v>
      </c>
      <c r="F47" s="29"/>
      <c r="G47" s="4"/>
      <c r="H47" s="4"/>
      <c r="I47" s="4"/>
      <c r="J47" s="4"/>
    </row>
    <row r="48" spans="1:10" ht="21.45" customHeight="1">
      <c r="A48" s="4"/>
      <c r="B48" s="4"/>
      <c r="C48" s="4"/>
      <c r="D48" s="4"/>
      <c r="E48" s="77"/>
      <c r="F48" s="4"/>
      <c r="G48" s="4"/>
      <c r="H48" s="4"/>
      <c r="I48" s="4"/>
      <c r="J48" s="4"/>
    </row>
  </sheetData>
  <mergeCells count="1">
    <mergeCell ref="A1:J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A10" sqref="A10"/>
    </sheetView>
  </sheetViews>
  <sheetFormatPr defaultColWidth="16.33203125" defaultRowHeight="19.95" customHeight="1"/>
  <cols>
    <col min="1" max="1" width="33.44140625" style="1" customWidth="1"/>
    <col min="2" max="2" width="8.6640625" style="1" customWidth="1"/>
    <col min="3" max="3" width="16.33203125" style="1" customWidth="1"/>
    <col min="4" max="4" width="1.44140625" style="1" customWidth="1"/>
    <col min="5" max="5" width="16.33203125" style="1" customWidth="1"/>
    <col min="6" max="6" width="1.44140625" style="1" customWidth="1"/>
    <col min="7" max="20" width="16.33203125" style="1" customWidth="1"/>
    <col min="21" max="16384" width="16.33203125" style="1"/>
  </cols>
  <sheetData>
    <row r="1" spans="1:19" ht="27.6" customHeight="1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19" ht="37.049999999999997" customHeight="1">
      <c r="A2" s="78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1:19" ht="31.95" customHeight="1">
      <c r="A3" s="80" t="s">
        <v>36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0.7" customHeight="1">
      <c r="A4" s="8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40.950000000000003" customHeight="1">
      <c r="A5" s="82" t="s">
        <v>11</v>
      </c>
      <c r="B5" s="4"/>
      <c r="C5" s="31" t="s">
        <v>37</v>
      </c>
      <c r="D5" s="31"/>
      <c r="E5" s="31" t="s">
        <v>38</v>
      </c>
      <c r="F5" s="31"/>
      <c r="G5" s="31" t="s">
        <v>39</v>
      </c>
      <c r="H5" s="31" t="s">
        <v>40</v>
      </c>
      <c r="I5" s="31" t="s">
        <v>41</v>
      </c>
      <c r="J5" s="31" t="s">
        <v>42</v>
      </c>
      <c r="K5" s="31" t="s">
        <v>43</v>
      </c>
      <c r="L5" s="31" t="s">
        <v>44</v>
      </c>
      <c r="M5" s="31" t="s">
        <v>45</v>
      </c>
      <c r="N5" s="31" t="s">
        <v>46</v>
      </c>
      <c r="O5" s="31" t="s">
        <v>47</v>
      </c>
      <c r="P5" s="31" t="s">
        <v>48</v>
      </c>
      <c r="Q5" s="31" t="s">
        <v>49</v>
      </c>
      <c r="R5" s="31" t="s">
        <v>50</v>
      </c>
      <c r="S5" s="31" t="s">
        <v>51</v>
      </c>
    </row>
    <row r="6" spans="1:19" ht="20.7" customHeight="1">
      <c r="A6" s="8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1" customHeight="1">
      <c r="A7" s="83" t="s">
        <v>52</v>
      </c>
      <c r="B7" s="4"/>
      <c r="C7" s="84">
        <v>0</v>
      </c>
      <c r="D7" s="85"/>
      <c r="E7" s="16">
        <v>1000</v>
      </c>
      <c r="F7" s="85"/>
      <c r="G7" s="86">
        <f>C27-E7</f>
        <v>-1000</v>
      </c>
      <c r="H7" s="16">
        <v>0</v>
      </c>
      <c r="I7" s="16">
        <v>0</v>
      </c>
      <c r="J7" s="16">
        <v>0</v>
      </c>
      <c r="K7" s="20">
        <v>0</v>
      </c>
      <c r="L7" s="20">
        <v>0</v>
      </c>
      <c r="M7" s="20">
        <v>0</v>
      </c>
      <c r="N7" s="20">
        <v>3925</v>
      </c>
      <c r="O7" s="42">
        <v>5296.5</v>
      </c>
      <c r="P7" s="42">
        <v>5287</v>
      </c>
      <c r="Q7" s="42">
        <v>7115.44</v>
      </c>
      <c r="R7" s="20">
        <v>5481.5</v>
      </c>
      <c r="S7" s="42">
        <f>4855+86+556</f>
        <v>5497</v>
      </c>
    </row>
    <row r="8" spans="1:19" ht="21" customHeight="1">
      <c r="A8" s="83" t="s">
        <v>53</v>
      </c>
      <c r="B8" s="4"/>
      <c r="C8" s="84">
        <v>0</v>
      </c>
      <c r="D8" s="85"/>
      <c r="E8" s="16">
        <v>1500</v>
      </c>
      <c r="F8" s="85"/>
      <c r="G8" s="86">
        <f t="shared" ref="G8:G29" si="0">C8-E8</f>
        <v>-1500</v>
      </c>
      <c r="H8" s="16">
        <v>0</v>
      </c>
      <c r="I8" s="16">
        <v>0</v>
      </c>
      <c r="J8" s="16">
        <v>0</v>
      </c>
      <c r="K8" s="20">
        <v>4500</v>
      </c>
      <c r="L8" s="20">
        <v>4250</v>
      </c>
      <c r="M8" s="20">
        <v>7115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</row>
    <row r="9" spans="1:19" ht="21" customHeight="1">
      <c r="A9" s="83" t="s">
        <v>54</v>
      </c>
      <c r="B9" s="4"/>
      <c r="C9" s="84">
        <v>4380.5</v>
      </c>
      <c r="D9" s="85"/>
      <c r="E9" s="16">
        <v>3316</v>
      </c>
      <c r="F9" s="85"/>
      <c r="G9" s="87">
        <f t="shared" si="0"/>
        <v>1064.5</v>
      </c>
      <c r="H9" s="16">
        <v>60</v>
      </c>
      <c r="I9" s="16">
        <v>4958.5</v>
      </c>
      <c r="J9" s="16">
        <v>585</v>
      </c>
      <c r="K9" s="20">
        <v>3821.5</v>
      </c>
      <c r="L9" s="20">
        <v>3137.5</v>
      </c>
      <c r="M9" s="20">
        <v>3311</v>
      </c>
      <c r="N9" s="20">
        <v>4334.5</v>
      </c>
      <c r="O9" s="42">
        <v>4109</v>
      </c>
      <c r="P9" s="42">
        <v>4462.5</v>
      </c>
      <c r="Q9" s="42">
        <v>3724.5</v>
      </c>
      <c r="R9" s="42">
        <v>4332</v>
      </c>
      <c r="S9" s="42">
        <f>4007+118</f>
        <v>4125</v>
      </c>
    </row>
    <row r="10" spans="1:19" ht="21" customHeight="1">
      <c r="A10" s="83" t="s">
        <v>55</v>
      </c>
      <c r="B10" s="4"/>
      <c r="C10" s="84">
        <v>0</v>
      </c>
      <c r="D10" s="85"/>
      <c r="E10" s="16">
        <v>455</v>
      </c>
      <c r="F10" s="42"/>
      <c r="G10" s="86">
        <f t="shared" si="0"/>
        <v>-455</v>
      </c>
      <c r="H10" s="16">
        <v>0</v>
      </c>
      <c r="I10" s="16">
        <v>0</v>
      </c>
      <c r="J10" s="16">
        <v>0</v>
      </c>
      <c r="K10" s="42">
        <v>0</v>
      </c>
      <c r="L10" s="42">
        <v>455</v>
      </c>
      <c r="M10" s="20">
        <v>360</v>
      </c>
      <c r="N10" s="42">
        <v>0</v>
      </c>
      <c r="O10" s="42">
        <v>0</v>
      </c>
      <c r="P10" s="42">
        <v>0</v>
      </c>
      <c r="Q10" s="42">
        <v>196.5</v>
      </c>
      <c r="R10" s="42">
        <v>434.5</v>
      </c>
      <c r="S10" s="42">
        <v>153</v>
      </c>
    </row>
    <row r="11" spans="1:19" ht="21" customHeight="1">
      <c r="A11" s="83" t="s">
        <v>56</v>
      </c>
      <c r="B11" s="4"/>
      <c r="C11" s="84">
        <v>22</v>
      </c>
      <c r="D11" s="85"/>
      <c r="E11" s="16">
        <v>67.680000000000007</v>
      </c>
      <c r="F11" s="85"/>
      <c r="G11" s="86">
        <f t="shared" si="0"/>
        <v>-45.680000000000007</v>
      </c>
      <c r="H11" s="16">
        <v>39</v>
      </c>
      <c r="I11" s="16">
        <v>138.5</v>
      </c>
      <c r="J11" s="16">
        <v>36.5</v>
      </c>
      <c r="K11" s="20">
        <v>59</v>
      </c>
      <c r="L11" s="20">
        <v>58.4</v>
      </c>
      <c r="M11" s="20">
        <v>108.5</v>
      </c>
      <c r="N11" s="20">
        <v>40.5</v>
      </c>
      <c r="O11" s="42">
        <v>71.5</v>
      </c>
      <c r="P11" s="42">
        <v>11.5</v>
      </c>
      <c r="Q11" s="42">
        <v>141.5</v>
      </c>
      <c r="R11" s="42">
        <v>223</v>
      </c>
      <c r="S11" s="42">
        <v>105</v>
      </c>
    </row>
    <row r="12" spans="1:19" ht="21" customHeight="1">
      <c r="A12" s="83" t="s">
        <v>57</v>
      </c>
      <c r="B12" s="4"/>
      <c r="C12" s="84">
        <v>0</v>
      </c>
      <c r="D12" s="85"/>
      <c r="E12" s="16">
        <v>0</v>
      </c>
      <c r="F12" s="85"/>
      <c r="G12" s="87">
        <f t="shared" si="0"/>
        <v>0</v>
      </c>
      <c r="H12" s="16">
        <v>0</v>
      </c>
      <c r="I12" s="16">
        <v>0</v>
      </c>
      <c r="J12" s="16">
        <v>0</v>
      </c>
      <c r="K12" s="20">
        <v>0</v>
      </c>
      <c r="L12" s="20">
        <v>2088.85</v>
      </c>
      <c r="M12" s="20">
        <v>1709.5</v>
      </c>
      <c r="N12" s="20">
        <v>988.01</v>
      </c>
      <c r="O12" s="42">
        <v>1185</v>
      </c>
      <c r="P12" s="42">
        <v>1365.5</v>
      </c>
      <c r="Q12" s="42">
        <v>1653.2</v>
      </c>
      <c r="R12" s="42">
        <v>1568.85</v>
      </c>
      <c r="S12" s="42">
        <v>1332</v>
      </c>
    </row>
    <row r="13" spans="1:19" ht="21" customHeight="1">
      <c r="A13" s="83" t="s">
        <v>58</v>
      </c>
      <c r="B13" s="4"/>
      <c r="C13" s="84">
        <v>0</v>
      </c>
      <c r="D13" s="85"/>
      <c r="E13" s="16">
        <v>0</v>
      </c>
      <c r="F13" s="85"/>
      <c r="G13" s="87">
        <f t="shared" si="0"/>
        <v>0</v>
      </c>
      <c r="H13" s="16">
        <v>0</v>
      </c>
      <c r="I13" s="16">
        <v>0</v>
      </c>
      <c r="J13" s="16">
        <v>0</v>
      </c>
      <c r="K13" s="20">
        <v>0</v>
      </c>
      <c r="L13" s="20">
        <v>950</v>
      </c>
      <c r="M13" s="20">
        <v>481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</row>
    <row r="14" spans="1:19" ht="21" customHeight="1">
      <c r="A14" s="83" t="s">
        <v>59</v>
      </c>
      <c r="B14" s="4"/>
      <c r="C14" s="84">
        <f>2217.03-497.83</f>
        <v>1719.2000000000003</v>
      </c>
      <c r="D14" s="85"/>
      <c r="E14" s="16">
        <v>3190.61</v>
      </c>
      <c r="F14" s="85"/>
      <c r="G14" s="86">
        <f t="shared" si="0"/>
        <v>-1471.4099999999999</v>
      </c>
      <c r="H14" s="16">
        <v>298</v>
      </c>
      <c r="I14" s="16">
        <v>2181</v>
      </c>
      <c r="J14" s="16">
        <v>859</v>
      </c>
      <c r="K14" s="20">
        <v>2374</v>
      </c>
      <c r="L14" s="20">
        <v>0</v>
      </c>
      <c r="M14" s="20">
        <v>0</v>
      </c>
      <c r="N14" s="20">
        <v>0</v>
      </c>
      <c r="O14" s="42">
        <v>0</v>
      </c>
      <c r="P14" s="20">
        <v>0</v>
      </c>
      <c r="Q14" s="20">
        <v>0</v>
      </c>
      <c r="R14" s="20">
        <v>0</v>
      </c>
      <c r="S14" s="20">
        <v>0</v>
      </c>
    </row>
    <row r="15" spans="1:19" ht="21" customHeight="1">
      <c r="A15" s="83" t="s">
        <v>60</v>
      </c>
      <c r="B15" s="4"/>
      <c r="C15" s="84">
        <v>3616.2</v>
      </c>
      <c r="D15" s="85"/>
      <c r="E15" s="16">
        <v>3451</v>
      </c>
      <c r="F15" s="85"/>
      <c r="G15" s="87">
        <f t="shared" si="0"/>
        <v>165.19999999999982</v>
      </c>
      <c r="H15" s="16">
        <v>676</v>
      </c>
      <c r="I15" s="16">
        <v>1371.9</v>
      </c>
      <c r="J15" s="16">
        <v>672</v>
      </c>
      <c r="K15" s="20">
        <v>2477</v>
      </c>
      <c r="L15" s="20">
        <v>2485.0500000000002</v>
      </c>
      <c r="M15" s="20">
        <v>2330</v>
      </c>
      <c r="N15" s="20">
        <v>0</v>
      </c>
      <c r="O15" s="42">
        <v>0</v>
      </c>
      <c r="P15" s="20">
        <v>0</v>
      </c>
      <c r="Q15" s="20">
        <v>0</v>
      </c>
      <c r="R15" s="20">
        <v>0</v>
      </c>
      <c r="S15" s="20">
        <v>0</v>
      </c>
    </row>
    <row r="16" spans="1:19" ht="21" customHeight="1">
      <c r="A16" s="83" t="s">
        <v>61</v>
      </c>
      <c r="B16" s="4"/>
      <c r="C16" s="84">
        <v>497.83</v>
      </c>
      <c r="D16" s="85"/>
      <c r="E16" s="16">
        <v>220</v>
      </c>
      <c r="F16" s="85"/>
      <c r="G16" s="86">
        <f t="shared" si="0"/>
        <v>277.83</v>
      </c>
      <c r="H16" s="16">
        <v>0</v>
      </c>
      <c r="I16" s="16">
        <v>3333.5</v>
      </c>
      <c r="J16" s="16">
        <v>257</v>
      </c>
      <c r="K16" s="20">
        <v>3660</v>
      </c>
      <c r="L16" s="20">
        <v>3512.3</v>
      </c>
      <c r="M16" s="20">
        <v>912.45</v>
      </c>
      <c r="N16" s="20">
        <v>480</v>
      </c>
      <c r="O16" s="42">
        <v>285</v>
      </c>
      <c r="P16" s="42">
        <v>500</v>
      </c>
      <c r="Q16" s="42">
        <v>633</v>
      </c>
      <c r="R16" s="42">
        <v>716</v>
      </c>
      <c r="S16" s="42">
        <f>232+190</f>
        <v>422</v>
      </c>
    </row>
    <row r="17" spans="1:19" ht="21" customHeight="1">
      <c r="A17" s="83" t="s">
        <v>62</v>
      </c>
      <c r="B17" s="4"/>
      <c r="C17" s="84">
        <v>0</v>
      </c>
      <c r="D17" s="88"/>
      <c r="E17" s="16">
        <v>0</v>
      </c>
      <c r="F17" s="42"/>
      <c r="G17" s="87">
        <f t="shared" si="0"/>
        <v>0</v>
      </c>
      <c r="H17" s="16">
        <v>0</v>
      </c>
      <c r="I17" s="16">
        <v>0</v>
      </c>
      <c r="J17" s="16">
        <v>0</v>
      </c>
      <c r="K17" s="42">
        <v>0</v>
      </c>
      <c r="L17" s="42">
        <v>0</v>
      </c>
      <c r="M17" s="20">
        <v>0</v>
      </c>
      <c r="N17" s="42">
        <v>0</v>
      </c>
      <c r="O17" s="42">
        <v>0</v>
      </c>
      <c r="P17" s="42">
        <v>0</v>
      </c>
      <c r="Q17" s="42">
        <v>390</v>
      </c>
      <c r="R17" s="42">
        <v>385</v>
      </c>
      <c r="S17" s="42">
        <v>160</v>
      </c>
    </row>
    <row r="18" spans="1:19" ht="21" customHeight="1">
      <c r="A18" s="83" t="s">
        <v>63</v>
      </c>
      <c r="B18" s="4"/>
      <c r="C18" s="84">
        <v>344</v>
      </c>
      <c r="D18" s="85"/>
      <c r="E18" s="16">
        <v>0</v>
      </c>
      <c r="F18" s="85"/>
      <c r="G18" s="87">
        <f t="shared" si="0"/>
        <v>344</v>
      </c>
      <c r="H18" s="16">
        <v>0</v>
      </c>
      <c r="I18" s="16">
        <v>635</v>
      </c>
      <c r="J18" s="16">
        <v>20</v>
      </c>
      <c r="K18" s="20">
        <v>179</v>
      </c>
      <c r="L18" s="20">
        <v>687</v>
      </c>
      <c r="M18" s="20">
        <v>776</v>
      </c>
      <c r="N18" s="20">
        <v>777</v>
      </c>
      <c r="O18" s="42">
        <v>602.29999999999995</v>
      </c>
      <c r="P18" s="42">
        <v>682.48</v>
      </c>
      <c r="Q18" s="42">
        <v>793.9</v>
      </c>
      <c r="R18" s="42">
        <v>600</v>
      </c>
      <c r="S18" s="42">
        <v>0</v>
      </c>
    </row>
    <row r="19" spans="1:19" ht="21" customHeight="1">
      <c r="A19" s="83" t="s">
        <v>64</v>
      </c>
      <c r="B19" s="4"/>
      <c r="C19" s="84">
        <v>0</v>
      </c>
      <c r="D19" s="85"/>
      <c r="E19" s="16">
        <v>80</v>
      </c>
      <c r="F19" s="89"/>
      <c r="G19" s="86">
        <f t="shared" si="0"/>
        <v>-80</v>
      </c>
      <c r="H19" s="16">
        <v>0</v>
      </c>
      <c r="I19" s="16">
        <v>0</v>
      </c>
      <c r="J19" s="16">
        <v>0</v>
      </c>
      <c r="K19" s="89">
        <v>0</v>
      </c>
      <c r="L19" s="89">
        <v>1837.7</v>
      </c>
      <c r="M19" s="20">
        <v>1330</v>
      </c>
      <c r="N19" s="89">
        <v>0</v>
      </c>
      <c r="O19" s="89">
        <v>0</v>
      </c>
      <c r="P19" s="89">
        <v>0</v>
      </c>
      <c r="Q19" s="89">
        <v>0</v>
      </c>
      <c r="R19" s="89">
        <v>0</v>
      </c>
      <c r="S19" s="89">
        <v>0</v>
      </c>
    </row>
    <row r="20" spans="1:19" ht="21" customHeight="1">
      <c r="A20" s="83" t="s">
        <v>65</v>
      </c>
      <c r="B20" s="4"/>
      <c r="C20" s="84">
        <v>0</v>
      </c>
      <c r="D20" s="88"/>
      <c r="E20" s="16">
        <v>0</v>
      </c>
      <c r="F20" s="89"/>
      <c r="G20" s="87">
        <f t="shared" si="0"/>
        <v>0</v>
      </c>
      <c r="H20" s="16">
        <v>0</v>
      </c>
      <c r="I20" s="16">
        <v>0</v>
      </c>
      <c r="J20" s="16">
        <v>0</v>
      </c>
      <c r="K20" s="89">
        <v>0</v>
      </c>
      <c r="L20" s="89">
        <v>0</v>
      </c>
      <c r="M20" s="20">
        <v>0</v>
      </c>
      <c r="N20" s="89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</row>
    <row r="21" spans="1:19" ht="21" customHeight="1">
      <c r="A21" s="83" t="s">
        <v>66</v>
      </c>
      <c r="B21" s="4"/>
      <c r="C21" s="84">
        <v>0</v>
      </c>
      <c r="D21" s="88"/>
      <c r="E21" s="16">
        <v>0</v>
      </c>
      <c r="F21" s="42"/>
      <c r="G21" s="87">
        <f t="shared" si="0"/>
        <v>0</v>
      </c>
      <c r="H21" s="16">
        <v>0</v>
      </c>
      <c r="I21" s="16">
        <v>0</v>
      </c>
      <c r="J21" s="16">
        <v>0</v>
      </c>
      <c r="K21" s="42">
        <v>0</v>
      </c>
      <c r="L21" s="42">
        <v>0</v>
      </c>
      <c r="M21" s="20">
        <v>0</v>
      </c>
      <c r="N21" s="42">
        <v>15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</row>
    <row r="22" spans="1:19" ht="21" customHeight="1">
      <c r="A22" s="83" t="s">
        <v>67</v>
      </c>
      <c r="B22" s="4"/>
      <c r="C22" s="84">
        <v>0</v>
      </c>
      <c r="D22" s="88"/>
      <c r="E22" s="16">
        <v>0</v>
      </c>
      <c r="F22" s="42"/>
      <c r="G22" s="87">
        <f t="shared" si="0"/>
        <v>0</v>
      </c>
      <c r="H22" s="16">
        <v>0</v>
      </c>
      <c r="I22" s="16">
        <v>0</v>
      </c>
      <c r="J22" s="16">
        <v>0</v>
      </c>
      <c r="K22" s="42">
        <v>0</v>
      </c>
      <c r="L22" s="42">
        <v>0</v>
      </c>
      <c r="M22" s="20">
        <v>30</v>
      </c>
      <c r="N22" s="42">
        <v>0</v>
      </c>
      <c r="O22" s="42">
        <v>0</v>
      </c>
      <c r="P22" s="42">
        <v>0</v>
      </c>
      <c r="Q22" s="42">
        <v>0</v>
      </c>
      <c r="R22" s="42">
        <v>30</v>
      </c>
      <c r="S22" s="42">
        <v>0</v>
      </c>
    </row>
    <row r="23" spans="1:19" ht="21" customHeight="1">
      <c r="A23" s="83" t="s">
        <v>68</v>
      </c>
      <c r="B23" s="4"/>
      <c r="C23" s="84">
        <v>208</v>
      </c>
      <c r="D23" s="85"/>
      <c r="E23" s="16">
        <v>260</v>
      </c>
      <c r="F23" s="42"/>
      <c r="G23" s="86">
        <f t="shared" si="0"/>
        <v>-52</v>
      </c>
      <c r="H23" s="16">
        <v>2040</v>
      </c>
      <c r="I23" s="16">
        <v>0</v>
      </c>
      <c r="J23" s="16">
        <v>0</v>
      </c>
      <c r="K23" s="42">
        <v>0</v>
      </c>
      <c r="L23" s="42">
        <v>215</v>
      </c>
      <c r="M23" s="20">
        <v>60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</row>
    <row r="24" spans="1:19" ht="21" customHeight="1">
      <c r="A24" s="83" t="s">
        <v>69</v>
      </c>
      <c r="B24" s="4"/>
      <c r="C24" s="84">
        <v>0</v>
      </c>
      <c r="D24" s="88"/>
      <c r="E24" s="16">
        <v>0</v>
      </c>
      <c r="F24" s="42"/>
      <c r="G24" s="87">
        <f t="shared" si="0"/>
        <v>0</v>
      </c>
      <c r="H24" s="16">
        <v>0</v>
      </c>
      <c r="I24" s="16">
        <v>0</v>
      </c>
      <c r="J24" s="16">
        <v>0</v>
      </c>
      <c r="K24" s="42">
        <v>0</v>
      </c>
      <c r="L24" s="42">
        <v>0</v>
      </c>
      <c r="M24" s="20">
        <v>0</v>
      </c>
      <c r="N24" s="42">
        <v>0</v>
      </c>
      <c r="O24" s="42">
        <v>0</v>
      </c>
      <c r="P24" s="42">
        <v>0</v>
      </c>
      <c r="Q24" s="42">
        <v>0</v>
      </c>
      <c r="R24" s="20">
        <v>0</v>
      </c>
      <c r="S24" s="42">
        <v>400</v>
      </c>
    </row>
    <row r="25" spans="1:19" ht="21" customHeight="1">
      <c r="A25" s="83" t="s">
        <v>70</v>
      </c>
      <c r="B25" s="4"/>
      <c r="C25" s="84">
        <v>0</v>
      </c>
      <c r="D25" s="85"/>
      <c r="E25" s="16">
        <v>0</v>
      </c>
      <c r="F25" s="90"/>
      <c r="G25" s="87">
        <f t="shared" si="0"/>
        <v>0</v>
      </c>
      <c r="H25" s="16">
        <v>0</v>
      </c>
      <c r="I25" s="16">
        <v>0</v>
      </c>
      <c r="J25" s="16">
        <v>0</v>
      </c>
      <c r="K25" s="42">
        <v>0</v>
      </c>
      <c r="L25" s="42">
        <v>5</v>
      </c>
      <c r="M25" s="20">
        <v>0</v>
      </c>
      <c r="N25" s="42">
        <v>0</v>
      </c>
      <c r="O25" s="42">
        <v>0</v>
      </c>
      <c r="P25" s="42">
        <v>0</v>
      </c>
      <c r="Q25" s="42">
        <v>0</v>
      </c>
      <c r="R25" s="20">
        <v>0</v>
      </c>
      <c r="S25" s="42">
        <v>10</v>
      </c>
    </row>
    <row r="26" spans="1:19" ht="32.700000000000003" customHeight="1">
      <c r="A26" s="83" t="s">
        <v>71</v>
      </c>
      <c r="B26" s="4"/>
      <c r="C26" s="84">
        <v>0</v>
      </c>
      <c r="D26" s="88"/>
      <c r="E26" s="91">
        <v>0</v>
      </c>
      <c r="F26" s="42"/>
      <c r="G26" s="92">
        <f t="shared" si="0"/>
        <v>0</v>
      </c>
      <c r="H26" s="91">
        <v>8.34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</row>
    <row r="27" spans="1:19" ht="21" customHeight="1">
      <c r="A27" s="83" t="s">
        <v>72</v>
      </c>
      <c r="B27" s="4"/>
      <c r="C27" s="84">
        <v>0</v>
      </c>
      <c r="D27" s="88"/>
      <c r="E27" s="16">
        <v>340</v>
      </c>
      <c r="F27" s="42"/>
      <c r="G27" s="86">
        <f t="shared" si="0"/>
        <v>-340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</row>
    <row r="28" spans="1:19" ht="21" customHeight="1">
      <c r="A28" s="83" t="s">
        <v>73</v>
      </c>
      <c r="B28" s="4"/>
      <c r="C28" s="93">
        <v>18729.259999999998</v>
      </c>
      <c r="D28" s="88"/>
      <c r="E28" s="94">
        <v>17840.43</v>
      </c>
      <c r="F28" s="42"/>
      <c r="G28" s="95">
        <f t="shared" si="0"/>
        <v>888.82999999999811</v>
      </c>
      <c r="H28" s="94">
        <v>13271.57</v>
      </c>
      <c r="I28" s="94">
        <v>11521.27</v>
      </c>
      <c r="J28" s="94">
        <v>0</v>
      </c>
      <c r="K28" s="90">
        <v>0</v>
      </c>
      <c r="L28" s="90">
        <v>0</v>
      </c>
      <c r="M28" s="96">
        <v>0</v>
      </c>
      <c r="N28" s="90">
        <v>0</v>
      </c>
      <c r="O28" s="90">
        <v>0</v>
      </c>
      <c r="P28" s="90">
        <v>0</v>
      </c>
      <c r="Q28" s="90">
        <v>0</v>
      </c>
      <c r="R28" s="96">
        <v>0</v>
      </c>
      <c r="S28" s="90">
        <v>0</v>
      </c>
    </row>
    <row r="29" spans="1:19" ht="25.05" customHeight="1">
      <c r="A29" s="81"/>
      <c r="B29" s="26" t="s">
        <v>74</v>
      </c>
      <c r="C29" s="97">
        <f>SUM(C7:C28)</f>
        <v>29516.989999999998</v>
      </c>
      <c r="D29" s="98"/>
      <c r="E29" s="99">
        <v>31720.720000000001</v>
      </c>
      <c r="F29" s="98"/>
      <c r="G29" s="100">
        <f t="shared" si="0"/>
        <v>-2203.7300000000032</v>
      </c>
      <c r="H29" s="99">
        <v>16392.91</v>
      </c>
      <c r="I29" s="99">
        <v>24139.67</v>
      </c>
      <c r="J29" s="99">
        <v>2429.5</v>
      </c>
      <c r="K29" s="98">
        <v>17070.5</v>
      </c>
      <c r="L29" s="98">
        <v>19681.8</v>
      </c>
      <c r="M29" s="101">
        <v>18523.45</v>
      </c>
      <c r="N29" s="98">
        <f>SUM(N7:N25)</f>
        <v>10560.01</v>
      </c>
      <c r="O29" s="98">
        <f>SUM(O7:O25)</f>
        <v>11549.3</v>
      </c>
      <c r="P29" s="98">
        <v>12309</v>
      </c>
      <c r="Q29" s="98">
        <v>14648.04</v>
      </c>
      <c r="R29" s="98">
        <v>13770.85</v>
      </c>
      <c r="S29" s="98">
        <f>SUM(S7:S25)</f>
        <v>12204</v>
      </c>
    </row>
    <row r="30" spans="1:19" ht="21" customHeight="1">
      <c r="A30" s="81"/>
      <c r="B30" s="4"/>
      <c r="C30" s="4"/>
      <c r="D30" s="4"/>
      <c r="E30" s="4"/>
      <c r="F30" s="102"/>
      <c r="G30" s="103"/>
      <c r="H30" s="4"/>
      <c r="I30" s="4"/>
      <c r="J30" s="4"/>
      <c r="K30" s="102"/>
      <c r="L30" s="102"/>
      <c r="M30" s="103"/>
      <c r="N30" s="102"/>
      <c r="O30" s="103"/>
      <c r="P30" s="103"/>
      <c r="Q30" s="4"/>
      <c r="R30" s="4"/>
      <c r="S30" s="4"/>
    </row>
    <row r="31" spans="1:19" ht="25.05" customHeight="1">
      <c r="A31" s="82" t="s">
        <v>12</v>
      </c>
      <c r="B31" s="4"/>
      <c r="C31" s="4"/>
      <c r="D31" s="4"/>
      <c r="E31" s="4"/>
      <c r="F31" s="102"/>
      <c r="G31" s="104"/>
      <c r="H31" s="4"/>
      <c r="I31" s="4"/>
      <c r="J31" s="4"/>
      <c r="K31" s="102"/>
      <c r="L31" s="102"/>
      <c r="M31" s="103"/>
      <c r="N31" s="102"/>
      <c r="O31" s="103"/>
      <c r="P31" s="103"/>
      <c r="Q31" s="4"/>
      <c r="R31" s="4"/>
      <c r="S31" s="4"/>
    </row>
    <row r="32" spans="1:19" ht="21" customHeight="1">
      <c r="A32" s="83" t="s">
        <v>75</v>
      </c>
      <c r="B32" s="4"/>
      <c r="C32" s="105">
        <v>3640</v>
      </c>
      <c r="D32" s="106"/>
      <c r="E32" s="104">
        <v>1194</v>
      </c>
      <c r="F32" s="106"/>
      <c r="G32" s="86">
        <f t="shared" ref="G32:G52" si="1">C32-E32</f>
        <v>2446</v>
      </c>
      <c r="H32" s="104">
        <v>0</v>
      </c>
      <c r="I32" s="104">
        <v>0</v>
      </c>
      <c r="J32" s="104">
        <v>0</v>
      </c>
      <c r="K32" s="46">
        <v>3110</v>
      </c>
      <c r="L32" s="46">
        <v>2948</v>
      </c>
      <c r="M32" s="46">
        <v>2773</v>
      </c>
      <c r="N32" s="46">
        <v>5661</v>
      </c>
      <c r="O32" s="46">
        <v>6473</v>
      </c>
      <c r="P32" s="46">
        <v>5491</v>
      </c>
      <c r="Q32" s="46">
        <v>8515</v>
      </c>
      <c r="R32" s="46">
        <v>7010.5</v>
      </c>
      <c r="S32" s="46">
        <v>5960</v>
      </c>
    </row>
    <row r="33" spans="1:19" ht="21" customHeight="1">
      <c r="A33" s="83" t="s">
        <v>76</v>
      </c>
      <c r="B33" s="4"/>
      <c r="C33" s="105">
        <v>5143.71</v>
      </c>
      <c r="D33" s="106"/>
      <c r="E33" s="104">
        <v>3362.18</v>
      </c>
      <c r="F33" s="106"/>
      <c r="G33" s="86">
        <f t="shared" si="1"/>
        <v>1781.5300000000002</v>
      </c>
      <c r="H33" s="104">
        <v>0</v>
      </c>
      <c r="I33" s="104">
        <v>4409.5</v>
      </c>
      <c r="J33" s="104">
        <v>440</v>
      </c>
      <c r="K33" s="46">
        <v>3067</v>
      </c>
      <c r="L33" s="46">
        <v>3076.8</v>
      </c>
      <c r="M33" s="46">
        <v>3370.6</v>
      </c>
      <c r="N33" s="46">
        <v>3946.8</v>
      </c>
      <c r="O33" s="46">
        <v>3996</v>
      </c>
      <c r="P33" s="46">
        <v>4386.3999999999996</v>
      </c>
      <c r="Q33" s="46">
        <v>3748.6</v>
      </c>
      <c r="R33" s="46">
        <v>4465</v>
      </c>
      <c r="S33" s="46">
        <f>3507+50+110</f>
        <v>3667</v>
      </c>
    </row>
    <row r="34" spans="1:19" ht="21" customHeight="1">
      <c r="A34" s="83" t="s">
        <v>55</v>
      </c>
      <c r="B34" s="4"/>
      <c r="C34" s="105">
        <v>95</v>
      </c>
      <c r="D34" s="46"/>
      <c r="E34" s="104">
        <v>0</v>
      </c>
      <c r="F34" s="46"/>
      <c r="G34" s="86">
        <f t="shared" si="1"/>
        <v>95</v>
      </c>
      <c r="H34" s="104">
        <v>0</v>
      </c>
      <c r="I34" s="104">
        <v>1827</v>
      </c>
      <c r="J34" s="104">
        <v>0</v>
      </c>
      <c r="K34" s="46">
        <v>393</v>
      </c>
      <c r="L34" s="46">
        <v>0</v>
      </c>
      <c r="M34" s="46">
        <v>0</v>
      </c>
      <c r="N34" s="46">
        <v>5</v>
      </c>
      <c r="O34" s="46">
        <v>42.5</v>
      </c>
      <c r="P34" s="46">
        <v>55</v>
      </c>
      <c r="Q34" s="46">
        <v>0</v>
      </c>
      <c r="R34" s="46"/>
      <c r="S34" s="46"/>
    </row>
    <row r="35" spans="1:19" ht="21" customHeight="1">
      <c r="A35" s="83" t="s">
        <v>77</v>
      </c>
      <c r="B35" s="4"/>
      <c r="C35" s="105">
        <v>850</v>
      </c>
      <c r="D35" s="106"/>
      <c r="E35" s="104">
        <v>775</v>
      </c>
      <c r="F35" s="46"/>
      <c r="G35" s="86">
        <f t="shared" si="1"/>
        <v>75</v>
      </c>
      <c r="H35" s="104">
        <v>0</v>
      </c>
      <c r="I35" s="104">
        <v>775</v>
      </c>
      <c r="J35" s="104">
        <v>100</v>
      </c>
      <c r="K35" s="46">
        <v>600</v>
      </c>
      <c r="L35" s="46">
        <v>500</v>
      </c>
      <c r="M35" s="46">
        <v>460</v>
      </c>
      <c r="N35" s="46">
        <v>525</v>
      </c>
      <c r="O35" s="46">
        <v>525</v>
      </c>
      <c r="P35" s="46">
        <v>590</v>
      </c>
      <c r="Q35" s="46">
        <v>550</v>
      </c>
      <c r="R35" s="46">
        <v>615</v>
      </c>
      <c r="S35" s="46">
        <v>615</v>
      </c>
    </row>
    <row r="36" spans="1:19" ht="21" customHeight="1">
      <c r="A36" s="83" t="s">
        <v>56</v>
      </c>
      <c r="B36" s="4"/>
      <c r="C36" s="105">
        <v>738.27</v>
      </c>
      <c r="D36" s="106"/>
      <c r="E36" s="104">
        <v>554.1</v>
      </c>
      <c r="F36" s="106"/>
      <c r="G36" s="86">
        <f t="shared" si="1"/>
        <v>184.16999999999996</v>
      </c>
      <c r="H36" s="104">
        <v>100.65</v>
      </c>
      <c r="I36" s="104">
        <v>584.99</v>
      </c>
      <c r="J36" s="104">
        <v>62.66</v>
      </c>
      <c r="K36" s="46">
        <v>332.99</v>
      </c>
      <c r="L36" s="46">
        <v>268.32</v>
      </c>
      <c r="M36" s="46">
        <v>209.44</v>
      </c>
      <c r="N36" s="46">
        <v>221.98</v>
      </c>
      <c r="O36" s="46">
        <v>195.86</v>
      </c>
      <c r="P36" s="46">
        <v>226.08</v>
      </c>
      <c r="Q36" s="46">
        <v>158.99</v>
      </c>
      <c r="R36" s="46">
        <v>593.11</v>
      </c>
      <c r="S36" s="46">
        <v>303</v>
      </c>
    </row>
    <row r="37" spans="1:19" ht="21" customHeight="1">
      <c r="A37" s="83" t="s">
        <v>61</v>
      </c>
      <c r="B37" s="4"/>
      <c r="C37" s="105">
        <v>225.9</v>
      </c>
      <c r="D37" s="106"/>
      <c r="E37" s="104">
        <v>3826.72</v>
      </c>
      <c r="F37" s="106"/>
      <c r="G37" s="87">
        <f t="shared" si="1"/>
        <v>-3600.8199999999997</v>
      </c>
      <c r="H37" s="104">
        <v>0</v>
      </c>
      <c r="I37" s="104">
        <v>5128.0200000000004</v>
      </c>
      <c r="J37" s="104">
        <v>24</v>
      </c>
      <c r="K37" s="46">
        <v>4135.08</v>
      </c>
      <c r="L37" s="46">
        <v>4584.29</v>
      </c>
      <c r="M37" s="46">
        <v>227.45</v>
      </c>
      <c r="N37" s="46">
        <v>300</v>
      </c>
      <c r="O37" s="46">
        <v>0</v>
      </c>
      <c r="P37" s="46">
        <v>360</v>
      </c>
      <c r="Q37" s="46">
        <v>330</v>
      </c>
      <c r="R37" s="46">
        <v>312.2</v>
      </c>
      <c r="S37" s="46">
        <v>0</v>
      </c>
    </row>
    <row r="38" spans="1:19" ht="21" customHeight="1">
      <c r="A38" s="83" t="s">
        <v>63</v>
      </c>
      <c r="B38" s="4"/>
      <c r="C38" s="105">
        <v>344</v>
      </c>
      <c r="D38" s="106"/>
      <c r="E38" s="104">
        <v>0</v>
      </c>
      <c r="F38" s="106"/>
      <c r="G38" s="86">
        <f t="shared" si="1"/>
        <v>344</v>
      </c>
      <c r="H38" s="104">
        <v>0</v>
      </c>
      <c r="I38" s="104">
        <v>412</v>
      </c>
      <c r="J38" s="104">
        <v>286</v>
      </c>
      <c r="K38" s="46">
        <v>877.95</v>
      </c>
      <c r="L38" s="46">
        <v>571.98</v>
      </c>
      <c r="M38" s="46">
        <v>421</v>
      </c>
      <c r="N38" s="46">
        <v>64</v>
      </c>
      <c r="O38" s="46">
        <v>166.8</v>
      </c>
      <c r="P38" s="46">
        <v>62.98</v>
      </c>
      <c r="Q38" s="46">
        <v>0</v>
      </c>
      <c r="R38" s="46">
        <v>631.95000000000005</v>
      </c>
      <c r="S38" s="46">
        <v>200</v>
      </c>
    </row>
    <row r="39" spans="1:19" ht="21" customHeight="1">
      <c r="A39" s="83" t="s">
        <v>78</v>
      </c>
      <c r="B39" s="4"/>
      <c r="C39" s="105">
        <v>0</v>
      </c>
      <c r="D39" s="106"/>
      <c r="E39" s="104">
        <v>0</v>
      </c>
      <c r="F39" s="107"/>
      <c r="G39" s="87">
        <f t="shared" si="1"/>
        <v>0</v>
      </c>
      <c r="H39" s="104">
        <v>99</v>
      </c>
      <c r="I39" s="104">
        <v>0</v>
      </c>
      <c r="J39" s="104">
        <v>0</v>
      </c>
      <c r="K39" s="107">
        <v>0</v>
      </c>
      <c r="L39" s="107">
        <v>260</v>
      </c>
      <c r="M39" s="46">
        <v>250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</row>
    <row r="40" spans="1:19" ht="21" customHeight="1">
      <c r="A40" s="83" t="s">
        <v>79</v>
      </c>
      <c r="B40" s="4"/>
      <c r="C40" s="105">
        <v>0</v>
      </c>
      <c r="D40" s="106"/>
      <c r="E40" s="104">
        <v>0</v>
      </c>
      <c r="F40" s="107"/>
      <c r="G40" s="87">
        <f t="shared" si="1"/>
        <v>0</v>
      </c>
      <c r="H40" s="104">
        <v>570</v>
      </c>
      <c r="I40" s="104">
        <v>0</v>
      </c>
      <c r="J40" s="104">
        <v>160</v>
      </c>
      <c r="K40" s="107">
        <v>1720</v>
      </c>
      <c r="L40" s="107">
        <v>4190</v>
      </c>
      <c r="M40" s="46">
        <v>1600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</row>
    <row r="41" spans="1:19" ht="32.700000000000003" customHeight="1">
      <c r="A41" s="83" t="s">
        <v>80</v>
      </c>
      <c r="B41" s="4"/>
      <c r="C41" s="105">
        <v>18818.7</v>
      </c>
      <c r="D41" s="106"/>
      <c r="E41" s="104">
        <v>10105.59</v>
      </c>
      <c r="F41" s="107"/>
      <c r="G41" s="86">
        <f t="shared" si="1"/>
        <v>8713.11</v>
      </c>
      <c r="H41" s="104">
        <v>321.04000000000002</v>
      </c>
      <c r="I41" s="104">
        <v>11607</v>
      </c>
      <c r="J41" s="104">
        <v>0</v>
      </c>
      <c r="K41" s="107">
        <v>300</v>
      </c>
      <c r="L41" s="107">
        <v>1642.19</v>
      </c>
      <c r="M41" s="46">
        <v>2701.15</v>
      </c>
      <c r="N41" s="107">
        <v>0</v>
      </c>
      <c r="O41" s="46">
        <v>650</v>
      </c>
      <c r="P41" s="46">
        <v>275.3</v>
      </c>
      <c r="Q41" s="46">
        <v>4057.6</v>
      </c>
      <c r="R41" s="46">
        <v>54.6</v>
      </c>
      <c r="S41" s="46">
        <v>499</v>
      </c>
    </row>
    <row r="42" spans="1:19" ht="21" customHeight="1">
      <c r="A42" s="83" t="s">
        <v>81</v>
      </c>
      <c r="B42" s="4"/>
      <c r="C42" s="105">
        <v>0</v>
      </c>
      <c r="D42" s="46"/>
      <c r="E42" s="104">
        <v>0</v>
      </c>
      <c r="F42" s="46"/>
      <c r="G42" s="87">
        <f t="shared" si="1"/>
        <v>0</v>
      </c>
      <c r="H42" s="104">
        <v>0</v>
      </c>
      <c r="I42" s="104">
        <v>0</v>
      </c>
      <c r="J42" s="104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150</v>
      </c>
      <c r="S42" s="46">
        <v>0</v>
      </c>
    </row>
    <row r="43" spans="1:19" ht="21" customHeight="1">
      <c r="A43" s="83" t="s">
        <v>82</v>
      </c>
      <c r="B43" s="4"/>
      <c r="C43" s="105">
        <v>218</v>
      </c>
      <c r="D43" s="106"/>
      <c r="E43" s="104">
        <v>1074</v>
      </c>
      <c r="F43" s="106"/>
      <c r="G43" s="87">
        <f t="shared" si="1"/>
        <v>-856</v>
      </c>
      <c r="H43" s="104">
        <v>771.01</v>
      </c>
      <c r="I43" s="104">
        <v>429.88</v>
      </c>
      <c r="J43" s="104">
        <v>0</v>
      </c>
      <c r="K43" s="46">
        <v>378.22</v>
      </c>
      <c r="L43" s="46">
        <v>468.77</v>
      </c>
      <c r="M43" s="46">
        <v>144.29</v>
      </c>
      <c r="N43" s="46">
        <v>157.19</v>
      </c>
      <c r="O43" s="46">
        <v>164.08</v>
      </c>
      <c r="P43" s="46">
        <v>157.19</v>
      </c>
      <c r="Q43" s="46">
        <v>161.94999999999999</v>
      </c>
      <c r="R43" s="46">
        <v>160.19999999999999</v>
      </c>
      <c r="S43" s="46">
        <v>116</v>
      </c>
    </row>
    <row r="44" spans="1:19" ht="21" customHeight="1">
      <c r="A44" s="83" t="s">
        <v>83</v>
      </c>
      <c r="B44" s="4"/>
      <c r="C44" s="105">
        <v>0</v>
      </c>
      <c r="D44" s="46"/>
      <c r="E44" s="104">
        <v>0</v>
      </c>
      <c r="F44" s="46"/>
      <c r="G44" s="87">
        <f t="shared" si="1"/>
        <v>0</v>
      </c>
      <c r="H44" s="104">
        <v>0</v>
      </c>
      <c r="I44" s="104">
        <v>0</v>
      </c>
      <c r="J44" s="104">
        <v>0</v>
      </c>
      <c r="K44" s="46">
        <v>0</v>
      </c>
      <c r="L44" s="46">
        <v>0</v>
      </c>
      <c r="M44" s="46">
        <v>0</v>
      </c>
      <c r="N44" s="46">
        <v>8.99</v>
      </c>
      <c r="O44" s="46">
        <f t="shared" ref="O44:S49" si="2">0</f>
        <v>0</v>
      </c>
      <c r="P44" s="46">
        <v>0</v>
      </c>
      <c r="Q44" s="46">
        <v>0</v>
      </c>
      <c r="R44" s="46">
        <v>0</v>
      </c>
      <c r="S44" s="46">
        <v>0</v>
      </c>
    </row>
    <row r="45" spans="1:19" ht="32.700000000000003" customHeight="1">
      <c r="A45" s="83" t="s">
        <v>84</v>
      </c>
      <c r="B45" s="4"/>
      <c r="C45" s="105">
        <v>0</v>
      </c>
      <c r="D45" s="106"/>
      <c r="E45" s="104">
        <v>0</v>
      </c>
      <c r="F45" s="107"/>
      <c r="G45" s="87">
        <f t="shared" si="1"/>
        <v>0</v>
      </c>
      <c r="H45" s="104">
        <v>0</v>
      </c>
      <c r="I45" s="104">
        <v>0</v>
      </c>
      <c r="J45" s="104">
        <v>0</v>
      </c>
      <c r="K45" s="107">
        <v>0</v>
      </c>
      <c r="L45" s="107">
        <v>270</v>
      </c>
      <c r="M45" s="46">
        <v>25</v>
      </c>
      <c r="N45" s="107">
        <v>30</v>
      </c>
      <c r="O45" s="46">
        <f t="shared" si="2"/>
        <v>0</v>
      </c>
      <c r="P45" s="46">
        <v>0</v>
      </c>
      <c r="Q45" s="46">
        <v>0</v>
      </c>
      <c r="R45" s="46">
        <v>0</v>
      </c>
      <c r="S45" s="46">
        <v>0</v>
      </c>
    </row>
    <row r="46" spans="1:19" ht="21" customHeight="1">
      <c r="A46" s="83" t="s">
        <v>85</v>
      </c>
      <c r="B46" s="4"/>
      <c r="C46" s="105">
        <v>0</v>
      </c>
      <c r="D46" s="106"/>
      <c r="E46" s="104">
        <v>35</v>
      </c>
      <c r="F46" s="46"/>
      <c r="G46" s="87">
        <f t="shared" si="1"/>
        <v>-35</v>
      </c>
      <c r="H46" s="104">
        <v>0</v>
      </c>
      <c r="I46" s="104">
        <v>24</v>
      </c>
      <c r="J46" s="104">
        <v>0</v>
      </c>
      <c r="K46" s="46">
        <v>124.74</v>
      </c>
      <c r="L46" s="46">
        <v>327.74</v>
      </c>
      <c r="M46" s="46">
        <v>1044.5</v>
      </c>
      <c r="N46" s="46">
        <f>0</f>
        <v>0</v>
      </c>
      <c r="O46" s="46">
        <f t="shared" si="2"/>
        <v>0</v>
      </c>
      <c r="P46" s="46">
        <v>0</v>
      </c>
      <c r="Q46" s="46">
        <v>441.44</v>
      </c>
      <c r="R46" s="46">
        <v>0</v>
      </c>
      <c r="S46" s="46">
        <v>0</v>
      </c>
    </row>
    <row r="47" spans="1:19" ht="21" customHeight="1">
      <c r="A47" s="83" t="s">
        <v>86</v>
      </c>
      <c r="B47" s="4"/>
      <c r="C47" s="105">
        <v>0</v>
      </c>
      <c r="D47" s="46"/>
      <c r="E47" s="104">
        <v>0</v>
      </c>
      <c r="F47" s="46"/>
      <c r="G47" s="87">
        <f t="shared" si="1"/>
        <v>0</v>
      </c>
      <c r="H47" s="104">
        <v>0</v>
      </c>
      <c r="I47" s="104">
        <v>0</v>
      </c>
      <c r="J47" s="104">
        <v>0</v>
      </c>
      <c r="K47" s="46">
        <v>0</v>
      </c>
      <c r="L47" s="46">
        <v>0</v>
      </c>
      <c r="M47" s="46">
        <v>250</v>
      </c>
      <c r="N47" s="46">
        <f>0</f>
        <v>0</v>
      </c>
      <c r="O47" s="46">
        <f t="shared" si="2"/>
        <v>0</v>
      </c>
      <c r="P47" s="46">
        <f t="shared" si="2"/>
        <v>0</v>
      </c>
      <c r="Q47" s="46">
        <f t="shared" si="2"/>
        <v>0</v>
      </c>
      <c r="R47" s="46">
        <f t="shared" si="2"/>
        <v>0</v>
      </c>
      <c r="S47" s="46">
        <f t="shared" si="2"/>
        <v>0</v>
      </c>
    </row>
    <row r="48" spans="1:19" ht="21" customHeight="1">
      <c r="A48" s="83" t="s">
        <v>87</v>
      </c>
      <c r="B48" s="4"/>
      <c r="C48" s="105">
        <v>0</v>
      </c>
      <c r="D48" s="46"/>
      <c r="E48" s="104">
        <v>0</v>
      </c>
      <c r="F48" s="46"/>
      <c r="G48" s="87">
        <f t="shared" si="1"/>
        <v>0</v>
      </c>
      <c r="H48" s="104">
        <v>411.25</v>
      </c>
      <c r="I48" s="104">
        <v>0</v>
      </c>
      <c r="J48" s="104">
        <v>0</v>
      </c>
      <c r="K48" s="46">
        <v>80</v>
      </c>
      <c r="L48" s="46">
        <v>0</v>
      </c>
      <c r="M48" s="46">
        <v>3.6</v>
      </c>
      <c r="N48" s="46">
        <f>0</f>
        <v>0</v>
      </c>
      <c r="O48" s="46">
        <f t="shared" si="2"/>
        <v>0</v>
      </c>
      <c r="P48" s="46">
        <f t="shared" si="2"/>
        <v>0</v>
      </c>
      <c r="Q48" s="46">
        <f t="shared" si="2"/>
        <v>0</v>
      </c>
      <c r="R48" s="46">
        <f t="shared" si="2"/>
        <v>0</v>
      </c>
      <c r="S48" s="46">
        <f t="shared" si="2"/>
        <v>0</v>
      </c>
    </row>
    <row r="49" spans="1:19" ht="21" customHeight="1">
      <c r="A49" s="83" t="s">
        <v>62</v>
      </c>
      <c r="B49" s="4"/>
      <c r="C49" s="105">
        <v>0</v>
      </c>
      <c r="D49" s="46"/>
      <c r="E49" s="104">
        <v>0</v>
      </c>
      <c r="F49" s="108"/>
      <c r="G49" s="87">
        <f t="shared" si="1"/>
        <v>0</v>
      </c>
      <c r="H49" s="104">
        <v>0</v>
      </c>
      <c r="I49" s="104">
        <v>0</v>
      </c>
      <c r="J49" s="104">
        <v>0</v>
      </c>
      <c r="K49" s="46">
        <v>0</v>
      </c>
      <c r="L49" s="46">
        <v>0</v>
      </c>
      <c r="M49" s="46">
        <v>0</v>
      </c>
      <c r="N49" s="46">
        <f>0</f>
        <v>0</v>
      </c>
      <c r="O49" s="46">
        <f t="shared" si="2"/>
        <v>0</v>
      </c>
      <c r="P49" s="46">
        <v>0</v>
      </c>
      <c r="Q49" s="46">
        <v>530</v>
      </c>
      <c r="R49" s="46">
        <v>0</v>
      </c>
      <c r="S49" s="46">
        <v>43</v>
      </c>
    </row>
    <row r="50" spans="1:19" ht="21" customHeight="1">
      <c r="A50" s="83" t="s">
        <v>88</v>
      </c>
      <c r="B50" s="4"/>
      <c r="C50" s="105">
        <v>3403.46</v>
      </c>
      <c r="D50" s="46"/>
      <c r="E50" s="104">
        <v>1104.46</v>
      </c>
      <c r="F50" s="108"/>
      <c r="G50" s="86">
        <f t="shared" si="1"/>
        <v>2299</v>
      </c>
      <c r="H50" s="104">
        <v>469.24</v>
      </c>
      <c r="I50" s="104">
        <v>667.93</v>
      </c>
      <c r="J50" s="104">
        <v>0</v>
      </c>
      <c r="K50" s="104">
        <v>0</v>
      </c>
      <c r="L50" s="104">
        <v>0</v>
      </c>
      <c r="M50" s="104">
        <v>0</v>
      </c>
      <c r="N50" s="104">
        <v>0</v>
      </c>
      <c r="O50" s="104">
        <v>0</v>
      </c>
      <c r="P50" s="104">
        <v>0</v>
      </c>
      <c r="Q50" s="104">
        <v>0</v>
      </c>
      <c r="R50" s="104">
        <v>0</v>
      </c>
      <c r="S50" s="104">
        <v>0</v>
      </c>
    </row>
    <row r="51" spans="1:19" ht="21" customHeight="1">
      <c r="A51" s="83" t="s">
        <v>89</v>
      </c>
      <c r="B51" s="4"/>
      <c r="C51" s="109">
        <v>0</v>
      </c>
      <c r="D51" s="46"/>
      <c r="E51" s="110">
        <v>144.5</v>
      </c>
      <c r="F51" s="108"/>
      <c r="G51" s="92">
        <f t="shared" si="1"/>
        <v>-144.5</v>
      </c>
      <c r="H51" s="110">
        <v>1658.08</v>
      </c>
      <c r="I51" s="110">
        <v>1110.08</v>
      </c>
      <c r="J51" s="110">
        <v>0</v>
      </c>
      <c r="K51" s="110">
        <v>0</v>
      </c>
      <c r="L51" s="110">
        <v>0</v>
      </c>
      <c r="M51" s="110">
        <v>0</v>
      </c>
      <c r="N51" s="110">
        <v>0</v>
      </c>
      <c r="O51" s="110">
        <v>0</v>
      </c>
      <c r="P51" s="110">
        <v>0</v>
      </c>
      <c r="Q51" s="110">
        <v>0</v>
      </c>
      <c r="R51" s="110">
        <v>0</v>
      </c>
      <c r="S51" s="110">
        <v>0</v>
      </c>
    </row>
    <row r="52" spans="1:19" ht="25.05" customHeight="1">
      <c r="A52" s="81"/>
      <c r="B52" s="26" t="s">
        <v>74</v>
      </c>
      <c r="C52" s="111">
        <f>SUM(C32:C51)</f>
        <v>33477.040000000001</v>
      </c>
      <c r="D52" s="112"/>
      <c r="E52" s="113">
        <v>22175.55</v>
      </c>
      <c r="F52" s="112"/>
      <c r="G52" s="100">
        <f t="shared" si="1"/>
        <v>11301.490000000002</v>
      </c>
      <c r="H52" s="113">
        <v>4400.2700000000004</v>
      </c>
      <c r="I52" s="113">
        <v>26975.4</v>
      </c>
      <c r="J52" s="113">
        <v>1072.6600000000001</v>
      </c>
      <c r="K52" s="112">
        <v>15118.98</v>
      </c>
      <c r="L52" s="112">
        <v>19108.09</v>
      </c>
      <c r="M52" s="112">
        <v>13480.03</v>
      </c>
      <c r="N52" s="112">
        <f>SUM(N32:N49)</f>
        <v>10919.96</v>
      </c>
      <c r="O52" s="112">
        <f>SUM(O32:O49)</f>
        <v>12213.24</v>
      </c>
      <c r="P52" s="112">
        <v>11603.95</v>
      </c>
      <c r="Q52" s="112">
        <v>18493.580000000002</v>
      </c>
      <c r="R52" s="112">
        <v>13992.56</v>
      </c>
      <c r="S52" s="112">
        <f>SUM(S32:S49)</f>
        <v>11403</v>
      </c>
    </row>
    <row r="53" spans="1:19" ht="21" customHeight="1">
      <c r="A53" s="81"/>
      <c r="B53" s="4"/>
      <c r="C53" s="102"/>
      <c r="D53" s="102"/>
      <c r="E53" s="102"/>
      <c r="F53" s="102"/>
      <c r="G53" s="114"/>
      <c r="H53" s="102"/>
      <c r="I53" s="102"/>
      <c r="J53" s="102"/>
      <c r="K53" s="102"/>
      <c r="L53" s="102"/>
      <c r="M53" s="56"/>
      <c r="N53" s="102"/>
      <c r="O53" s="56"/>
      <c r="P53" s="56"/>
      <c r="Q53" s="56"/>
      <c r="R53" s="56"/>
      <c r="S53" s="56"/>
    </row>
    <row r="54" spans="1:19" ht="21" customHeight="1">
      <c r="A54" s="83" t="s">
        <v>90</v>
      </c>
      <c r="B54" s="4"/>
      <c r="C54" s="115" t="s">
        <v>91</v>
      </c>
      <c r="D54" s="102"/>
      <c r="E54" s="115" t="s">
        <v>91</v>
      </c>
      <c r="F54" s="85"/>
      <c r="G54" s="116" t="s">
        <v>91</v>
      </c>
      <c r="H54" s="115" t="s">
        <v>91</v>
      </c>
      <c r="I54" s="115" t="s">
        <v>91</v>
      </c>
      <c r="J54" s="16">
        <v>2013</v>
      </c>
      <c r="K54" s="20">
        <v>1252</v>
      </c>
      <c r="L54" s="20">
        <v>1777</v>
      </c>
      <c r="M54" s="20">
        <v>1350</v>
      </c>
      <c r="N54" s="20">
        <v>5202</v>
      </c>
      <c r="O54" s="20">
        <v>3159</v>
      </c>
      <c r="P54" s="20">
        <v>4262</v>
      </c>
      <c r="Q54" s="20">
        <v>2160</v>
      </c>
      <c r="R54" s="20">
        <v>401</v>
      </c>
      <c r="S54" s="117" t="s">
        <v>92</v>
      </c>
    </row>
    <row r="55" spans="1:19" ht="21" customHeight="1">
      <c r="A55" s="81"/>
      <c r="B55" s="4"/>
      <c r="C55" s="102"/>
      <c r="D55" s="102"/>
      <c r="E55" s="102"/>
      <c r="F55" s="102"/>
      <c r="G55" s="118"/>
      <c r="H55" s="102"/>
      <c r="I55" s="102"/>
      <c r="J55" s="102"/>
      <c r="K55" s="102"/>
      <c r="L55" s="102"/>
      <c r="M55" s="56"/>
      <c r="N55" s="102"/>
      <c r="O55" s="56"/>
      <c r="P55" s="56"/>
      <c r="Q55" s="56"/>
      <c r="R55" s="56"/>
      <c r="S55" s="56"/>
    </row>
    <row r="56" spans="1:19" ht="25.05" customHeight="1">
      <c r="A56" s="119" t="s">
        <v>93</v>
      </c>
      <c r="B56" s="4"/>
      <c r="C56" s="120">
        <f>C29-C52</f>
        <v>-3960.0500000000029</v>
      </c>
      <c r="D56" s="101"/>
      <c r="E56" s="99">
        <v>9545.17</v>
      </c>
      <c r="F56" s="112"/>
      <c r="G56" s="121">
        <f>C56-E56</f>
        <v>-13505.220000000003</v>
      </c>
      <c r="H56" s="99">
        <v>11992.64</v>
      </c>
      <c r="I56" s="122">
        <v>-2834.73</v>
      </c>
      <c r="J56" s="99">
        <v>1356.84</v>
      </c>
      <c r="K56" s="101">
        <v>1951.52</v>
      </c>
      <c r="L56" s="101">
        <v>573.71</v>
      </c>
      <c r="M56" s="101">
        <v>5043.42</v>
      </c>
      <c r="N56" s="123">
        <f>N29-N52</f>
        <v>-359.94999999999891</v>
      </c>
      <c r="O56" s="123">
        <f>O29-O52</f>
        <v>-663.94000000000051</v>
      </c>
      <c r="P56" s="124">
        <f>P29-P52</f>
        <v>705.04999999999927</v>
      </c>
      <c r="Q56" s="123">
        <v>-3845.54</v>
      </c>
      <c r="R56" s="123">
        <v>-221.71000000000299</v>
      </c>
      <c r="S56" s="125">
        <f>S29-S52</f>
        <v>801</v>
      </c>
    </row>
    <row r="57" spans="1:19" ht="21" customHeight="1">
      <c r="A57" s="81"/>
      <c r="B57" s="4"/>
      <c r="C57" s="102"/>
      <c r="D57" s="56"/>
      <c r="E57" s="56"/>
      <c r="F57" s="102"/>
      <c r="G57" s="126"/>
      <c r="H57" s="56"/>
      <c r="I57" s="56"/>
      <c r="J57" s="56"/>
      <c r="K57" s="56"/>
      <c r="L57" s="56"/>
      <c r="M57" s="56"/>
      <c r="N57" s="102"/>
      <c r="O57" s="56"/>
      <c r="P57" s="56"/>
      <c r="Q57" s="56"/>
      <c r="R57" s="56"/>
      <c r="S57" s="56"/>
    </row>
    <row r="58" spans="1:19" ht="21" customHeight="1">
      <c r="A58" s="83" t="s">
        <v>94</v>
      </c>
      <c r="B58" s="4"/>
      <c r="C58" s="127">
        <v>1870.01</v>
      </c>
      <c r="D58" s="128"/>
      <c r="E58" s="127">
        <v>9911.66</v>
      </c>
      <c r="F58" s="129"/>
      <c r="G58" s="130">
        <f t="shared" ref="G58:G63" si="3">C58-E58</f>
        <v>-8041.65</v>
      </c>
      <c r="H58" s="127">
        <v>3092.98</v>
      </c>
      <c r="I58" s="127">
        <v>7106.94</v>
      </c>
      <c r="J58" s="127">
        <v>865</v>
      </c>
      <c r="K58" s="65">
        <v>500</v>
      </c>
      <c r="L58" s="65">
        <v>4616.7</v>
      </c>
      <c r="M58" s="128">
        <v>144</v>
      </c>
      <c r="N58" s="65">
        <v>2884.88</v>
      </c>
      <c r="O58" s="128">
        <v>1846.5</v>
      </c>
      <c r="P58" s="128">
        <v>2216</v>
      </c>
      <c r="Q58" s="128">
        <v>1984.5</v>
      </c>
      <c r="R58" s="65">
        <v>532</v>
      </c>
      <c r="S58" s="128">
        <v>1149</v>
      </c>
    </row>
    <row r="59" spans="1:19" ht="21" customHeight="1">
      <c r="A59" s="83" t="s">
        <v>95</v>
      </c>
      <c r="B59" s="4"/>
      <c r="C59" s="127">
        <v>27414.36</v>
      </c>
      <c r="D59" s="131"/>
      <c r="E59" s="127">
        <v>20566.63</v>
      </c>
      <c r="F59" s="132"/>
      <c r="G59" s="133">
        <f t="shared" si="3"/>
        <v>6847.73</v>
      </c>
      <c r="H59" s="134">
        <v>17923.669999999998</v>
      </c>
      <c r="I59" s="134">
        <v>3121.26</v>
      </c>
      <c r="J59" s="134">
        <v>10929.08</v>
      </c>
      <c r="K59" s="23">
        <v>9872.24</v>
      </c>
      <c r="L59" s="23">
        <v>4168.5200000000004</v>
      </c>
      <c r="M59" s="131">
        <v>7567.51</v>
      </c>
      <c r="N59" s="23">
        <v>1535.21</v>
      </c>
      <c r="O59" s="131">
        <v>4505.82</v>
      </c>
      <c r="P59" s="131">
        <v>3550.98</v>
      </c>
      <c r="Q59" s="131">
        <v>3445.49</v>
      </c>
      <c r="R59" s="23">
        <v>9129.6299999999992</v>
      </c>
      <c r="S59" s="131">
        <v>5905</v>
      </c>
    </row>
    <row r="60" spans="1:19" ht="21" customHeight="1">
      <c r="A60" s="83" t="s">
        <v>8</v>
      </c>
      <c r="B60" s="4"/>
      <c r="C60" s="134">
        <v>1220</v>
      </c>
      <c r="D60" s="131"/>
      <c r="E60" s="134"/>
      <c r="F60" s="132"/>
      <c r="G60" s="135">
        <f t="shared" si="3"/>
        <v>1220</v>
      </c>
      <c r="H60" s="134"/>
      <c r="I60" s="134"/>
      <c r="J60" s="134"/>
      <c r="K60" s="23"/>
      <c r="L60" s="23"/>
      <c r="M60" s="131"/>
      <c r="N60" s="23"/>
      <c r="O60" s="131"/>
      <c r="P60" s="131"/>
      <c r="Q60" s="131"/>
      <c r="R60" s="23"/>
      <c r="S60" s="131"/>
    </row>
    <row r="61" spans="1:19" ht="21" customHeight="1">
      <c r="A61" s="81"/>
      <c r="B61" s="4"/>
      <c r="C61" s="127">
        <f>SUM(C58:C60)</f>
        <v>30504.37</v>
      </c>
      <c r="D61" s="128"/>
      <c r="E61" s="127">
        <v>30478.29</v>
      </c>
      <c r="F61" s="128"/>
      <c r="G61" s="133">
        <f t="shared" si="3"/>
        <v>26.079999999998108</v>
      </c>
      <c r="H61" s="127">
        <v>21016.65</v>
      </c>
      <c r="I61" s="127">
        <v>10228.200000000001</v>
      </c>
      <c r="J61" s="127">
        <v>11794.08</v>
      </c>
      <c r="K61" s="128">
        <v>10372.24</v>
      </c>
      <c r="L61" s="128">
        <v>8785.2199999999993</v>
      </c>
      <c r="M61" s="128">
        <v>7711.51</v>
      </c>
      <c r="N61" s="128">
        <f>N58+N59</f>
        <v>4420.09</v>
      </c>
      <c r="O61" s="128">
        <f>O58+O59</f>
        <v>6352.32</v>
      </c>
      <c r="P61" s="128">
        <f>P58+P59</f>
        <v>5766.98</v>
      </c>
      <c r="Q61" s="128">
        <v>5429.99</v>
      </c>
      <c r="R61" s="65">
        <v>9661.6299999999992</v>
      </c>
      <c r="S61" s="128">
        <f>SUM(S58:S59)</f>
        <v>7054</v>
      </c>
    </row>
    <row r="62" spans="1:19" ht="21" customHeight="1">
      <c r="A62" s="83" t="s">
        <v>96</v>
      </c>
      <c r="B62" s="4"/>
      <c r="C62" s="136">
        <v>168</v>
      </c>
      <c r="D62" s="137"/>
      <c r="E62" s="136">
        <v>181.87</v>
      </c>
      <c r="F62" s="138"/>
      <c r="G62" s="139">
        <f t="shared" si="3"/>
        <v>-13.870000000000005</v>
      </c>
      <c r="H62" s="140">
        <v>265.39999999999998</v>
      </c>
      <c r="I62" s="140">
        <v>1469.59</v>
      </c>
      <c r="J62" s="140">
        <v>200</v>
      </c>
      <c r="K62" s="137">
        <v>135</v>
      </c>
      <c r="L62" s="137">
        <v>500</v>
      </c>
      <c r="M62" s="137">
        <v>0</v>
      </c>
      <c r="N62" s="137">
        <v>1752</v>
      </c>
      <c r="O62" s="137">
        <v>3324.28</v>
      </c>
      <c r="P62" s="137">
        <v>2075.48</v>
      </c>
      <c r="Q62" s="137">
        <v>2442.9</v>
      </c>
      <c r="R62" s="137">
        <v>2829</v>
      </c>
      <c r="S62" s="137">
        <v>0</v>
      </c>
    </row>
    <row r="63" spans="1:19" ht="21" customHeight="1">
      <c r="A63" s="83" t="s">
        <v>97</v>
      </c>
      <c r="B63" s="4"/>
      <c r="C63" s="140">
        <v>4000</v>
      </c>
      <c r="D63" s="137"/>
      <c r="E63" s="140">
        <v>0</v>
      </c>
      <c r="F63" s="138"/>
      <c r="G63" s="139">
        <f t="shared" si="3"/>
        <v>4000</v>
      </c>
      <c r="H63" s="115" t="s">
        <v>91</v>
      </c>
      <c r="I63" s="115" t="s">
        <v>91</v>
      </c>
      <c r="J63" s="115" t="s">
        <v>91</v>
      </c>
      <c r="K63" s="115" t="s">
        <v>91</v>
      </c>
      <c r="L63" s="115" t="s">
        <v>91</v>
      </c>
      <c r="M63" s="115" t="s">
        <v>91</v>
      </c>
      <c r="N63" s="115" t="s">
        <v>91</v>
      </c>
      <c r="O63" s="115" t="s">
        <v>91</v>
      </c>
      <c r="P63" s="115" t="s">
        <v>91</v>
      </c>
      <c r="Q63" s="115" t="s">
        <v>91</v>
      </c>
      <c r="R63" s="115" t="s">
        <v>91</v>
      </c>
      <c r="S63" s="115" t="s">
        <v>91</v>
      </c>
    </row>
    <row r="64" spans="1:19" ht="21" customHeight="1">
      <c r="A64" s="81"/>
      <c r="B64" s="4"/>
      <c r="C64" s="102"/>
      <c r="D64" s="137"/>
      <c r="E64" s="56"/>
      <c r="F64" s="102"/>
      <c r="G64" s="141"/>
      <c r="H64" s="56"/>
      <c r="I64" s="56"/>
      <c r="J64" s="56"/>
      <c r="K64" s="56"/>
      <c r="L64" s="56"/>
      <c r="M64" s="137"/>
      <c r="N64" s="102"/>
      <c r="O64" s="137"/>
      <c r="P64" s="137"/>
      <c r="Q64" s="137"/>
      <c r="R64" s="56"/>
      <c r="S64" s="137"/>
    </row>
    <row r="65" spans="1:19" ht="25.05" customHeight="1">
      <c r="A65" s="119" t="s">
        <v>98</v>
      </c>
      <c r="B65" s="4"/>
      <c r="C65" s="142">
        <f>C61-C62-C63</f>
        <v>26336.37</v>
      </c>
      <c r="D65" s="142"/>
      <c r="E65" s="142">
        <v>30296.42</v>
      </c>
      <c r="F65" s="142"/>
      <c r="G65" s="100">
        <f>C65-E65</f>
        <v>-3960.0499999999993</v>
      </c>
      <c r="H65" s="142">
        <v>20751.25</v>
      </c>
      <c r="I65" s="142">
        <v>8758.61</v>
      </c>
      <c r="J65" s="142">
        <v>11594.08</v>
      </c>
      <c r="K65" s="142">
        <v>10237.24</v>
      </c>
      <c r="L65" s="142">
        <v>8285.2199999999993</v>
      </c>
      <c r="M65" s="142">
        <v>7711.51</v>
      </c>
      <c r="N65" s="142">
        <f>N61-N62</f>
        <v>2668.09</v>
      </c>
      <c r="O65" s="142">
        <f>O61-O62</f>
        <v>3028.0399999999995</v>
      </c>
      <c r="P65" s="142">
        <f>P61-P62</f>
        <v>3691.4999999999995</v>
      </c>
      <c r="Q65" s="142">
        <v>2987.09</v>
      </c>
      <c r="R65" s="142">
        <v>6832.63</v>
      </c>
      <c r="S65" s="142">
        <f>S61-S62</f>
        <v>7054</v>
      </c>
    </row>
    <row r="66" spans="1:19" ht="25.05" customHeight="1">
      <c r="A66" s="119"/>
      <c r="B66" s="4"/>
      <c r="C66" s="143"/>
      <c r="D66" s="142"/>
      <c r="E66" s="143"/>
      <c r="F66" s="142"/>
      <c r="G66" s="98"/>
      <c r="H66" s="143"/>
      <c r="I66" s="143"/>
      <c r="J66" s="143"/>
      <c r="K66" s="142"/>
      <c r="L66" s="142"/>
      <c r="M66" s="142"/>
      <c r="N66" s="142"/>
      <c r="O66" s="142"/>
      <c r="P66" s="142"/>
      <c r="Q66" s="142"/>
      <c r="R66" s="142"/>
      <c r="S66" s="142"/>
    </row>
  </sheetData>
  <mergeCells count="1">
    <mergeCell ref="A1:S1"/>
  </mergeCells>
  <conditionalFormatting sqref="N19:S19 F19:F20 K19:L20 N20 F39:F41 K39:L41 N41 F45 K45:L45 N45">
    <cfRule type="cellIs" dxfId="0" priority="1" stopIfTrue="1" operator="lessThan">
      <formula>0</formula>
    </cfRule>
  </conditionalFormatting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FY22_23 Accounts</vt:lpstr>
      <vt:lpstr>YOY Comparison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Laird</dc:creator>
  <cp:lastModifiedBy>james laird</cp:lastModifiedBy>
  <dcterms:created xsi:type="dcterms:W3CDTF">2023-11-12T12:26:51Z</dcterms:created>
  <dcterms:modified xsi:type="dcterms:W3CDTF">2023-11-12T12:28:36Z</dcterms:modified>
</cp:coreProperties>
</file>